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Old data c\Desktop\Medha Backup\Medha\Work Medha - CIRP\Newsletter\"/>
    </mc:Choice>
  </mc:AlternateContent>
  <xr:revisionPtr revIDLastSave="0" documentId="13_ncr:1_{7DF4E9C0-44FB-435E-BE96-27B0F9663C05}" xr6:coauthVersionLast="47" xr6:coauthVersionMax="47" xr10:uidLastSave="{00000000-0000-0000-0000-000000000000}"/>
  <bookViews>
    <workbookView xWindow="-120" yWindow="-120" windowWidth="29040" windowHeight="15720" xr2:uid="{00000000-000D-0000-FFFF-FFFF00000000}"/>
  </bookViews>
  <sheets>
    <sheet name="E-Newsletter Jan-Mar 2026" sheetId="43" r:id="rId1"/>
    <sheet name="Table of Contents" sheetId="44" r:id="rId2"/>
    <sheet name="Table 1" sheetId="64" r:id="rId3"/>
    <sheet name="Table 2" sheetId="49" r:id="rId4"/>
    <sheet name="Table 3" sheetId="3" r:id="rId5"/>
    <sheet name="Table 4" sheetId="5" r:id="rId6"/>
    <sheet name="Table 5" sheetId="4" r:id="rId7"/>
    <sheet name="Table 6" sheetId="20" r:id="rId8"/>
    <sheet name="Table 7" sheetId="6" r:id="rId9"/>
    <sheet name="Table 8" sheetId="9" r:id="rId10"/>
    <sheet name="Table 9" sheetId="14" r:id="rId11"/>
    <sheet name="Table 10" sheetId="60" r:id="rId12"/>
    <sheet name="Table 11" sheetId="7" r:id="rId13"/>
    <sheet name="Table 12" sheetId="59" r:id="rId14"/>
    <sheet name="Table 13" sheetId="50" r:id="rId15"/>
    <sheet name="Table 14" sheetId="11" r:id="rId16"/>
    <sheet name="Table 15" sheetId="51" r:id="rId17"/>
    <sheet name="Table 16" sheetId="13" r:id="rId18"/>
    <sheet name="Table 17" sheetId="15" r:id="rId19"/>
    <sheet name="Table 18" sheetId="16" r:id="rId20"/>
    <sheet name="Table 19" sheetId="17" r:id="rId21"/>
    <sheet name="Table 20" sheetId="18" r:id="rId22"/>
    <sheet name="Table 21" sheetId="19" r:id="rId23"/>
    <sheet name="Table 22" sheetId="21" r:id="rId24"/>
    <sheet name="Table 23" sheetId="63" r:id="rId25"/>
    <sheet name="Table 24" sheetId="65" r:id="rId26"/>
    <sheet name="Table 25" sheetId="22" r:id="rId27"/>
    <sheet name="Table 26" sheetId="23" r:id="rId28"/>
    <sheet name="Table 27" sheetId="24" r:id="rId29"/>
    <sheet name="Table 28" sheetId="25" r:id="rId30"/>
    <sheet name="Table 29" sheetId="26" r:id="rId31"/>
    <sheet name="Table 30" sheetId="28" r:id="rId32"/>
    <sheet name="Table 31" sheetId="29" r:id="rId33"/>
    <sheet name="Table 32" sheetId="30" r:id="rId34"/>
    <sheet name="Table 33" sheetId="31" r:id="rId35"/>
    <sheet name="Table 34" sheetId="32" r:id="rId36"/>
    <sheet name="Table 35" sheetId="33" r:id="rId37"/>
    <sheet name="Table 36" sheetId="34" r:id="rId38"/>
    <sheet name="Table 37" sheetId="35" r:id="rId39"/>
    <sheet name="Table 38" sheetId="36" r:id="rId40"/>
    <sheet name="Table 39" sheetId="37" r:id="rId41"/>
  </sheets>
  <definedNames>
    <definedName name="_Hlk189580260" localSheetId="2">'Table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9" i="49" l="1"/>
  <c r="N19" i="49"/>
  <c r="M19" i="49"/>
  <c r="L19" i="49"/>
  <c r="K19" i="49"/>
  <c r="P19" i="49" s="1"/>
  <c r="E37" i="4" l="1"/>
  <c r="E38" i="4" s="1"/>
  <c r="E39" i="4" s="1"/>
  <c r="E40" i="4" s="1"/>
  <c r="E41" i="4" s="1"/>
  <c r="E42" i="4" s="1"/>
  <c r="E43" i="4" s="1"/>
  <c r="E44" i="4" s="1"/>
  <c r="F37" i="4"/>
  <c r="F38" i="4" s="1"/>
  <c r="F39" i="4" s="1"/>
  <c r="F40" i="4" s="1"/>
  <c r="F41" i="4" s="1"/>
  <c r="F42" i="4" s="1"/>
  <c r="F43" i="4" s="1"/>
  <c r="F44" i="4" s="1"/>
  <c r="G37" i="4"/>
  <c r="G38" i="4" s="1"/>
  <c r="G39" i="4" s="1"/>
  <c r="G40" i="4" s="1"/>
  <c r="G41" i="4" s="1"/>
  <c r="G42" i="4" s="1"/>
  <c r="G43" i="4" s="1"/>
  <c r="G44" i="4" s="1"/>
  <c r="D37" i="4"/>
  <c r="D38" i="4" s="1"/>
  <c r="Q6" i="51"/>
  <c r="Q7" i="51"/>
  <c r="Q8" i="51"/>
  <c r="Q9" i="51"/>
  <c r="N14" i="51"/>
  <c r="N15" i="51"/>
  <c r="N16" i="51"/>
  <c r="N17" i="51"/>
  <c r="T52" i="3"/>
  <c r="T51" i="3"/>
  <c r="T53" i="3"/>
  <c r="T50" i="3"/>
  <c r="T49" i="3"/>
  <c r="T48" i="3"/>
  <c r="T47" i="3"/>
  <c r="T46" i="3"/>
  <c r="AA22" i="3"/>
  <c r="AA23" i="3"/>
  <c r="AA24" i="3"/>
  <c r="AA25" i="3"/>
  <c r="AA26" i="3"/>
  <c r="AA21" i="3"/>
  <c r="AA16" i="3"/>
  <c r="S53" i="3"/>
  <c r="S52" i="3"/>
  <c r="S51" i="3"/>
  <c r="S50" i="3"/>
  <c r="S49" i="3"/>
  <c r="S48" i="3"/>
  <c r="S47" i="3"/>
  <c r="S46" i="3"/>
  <c r="AA27" i="3"/>
  <c r="N18" i="51" l="1"/>
  <c r="D39" i="4"/>
  <c r="D40" i="4" s="1"/>
  <c r="D41" i="4" s="1"/>
  <c r="D42" i="4" s="1"/>
  <c r="D43" i="4" s="1"/>
  <c r="D44" i="4" s="1"/>
  <c r="Q27" i="49" l="1"/>
  <c r="P22" i="32" l="1"/>
  <c r="D21" i="5" l="1"/>
  <c r="T40" i="3" l="1"/>
  <c r="M18" i="6" l="1"/>
  <c r="N21" i="16"/>
  <c r="N20" i="16"/>
  <c r="N19" i="16"/>
  <c r="D19" i="5"/>
  <c r="D20" i="5"/>
  <c r="D22" i="5"/>
  <c r="F19" i="5"/>
  <c r="E19" i="5"/>
  <c r="P26" i="7"/>
  <c r="P25" i="7"/>
  <c r="P24" i="7"/>
  <c r="P23" i="7"/>
  <c r="P22" i="7"/>
  <c r="P21" i="7"/>
  <c r="M19" i="6"/>
  <c r="M20" i="6"/>
  <c r="M21" i="6"/>
  <c r="F22" i="5"/>
  <c r="F21" i="5"/>
  <c r="F20" i="5"/>
  <c r="E22" i="5"/>
  <c r="E21" i="5"/>
  <c r="E20" i="5"/>
  <c r="V39" i="3"/>
  <c r="V38" i="3"/>
  <c r="V37" i="3"/>
  <c r="V36" i="3"/>
  <c r="V35" i="3"/>
  <c r="V34" i="3"/>
  <c r="V33" i="3"/>
  <c r="V32" i="3"/>
  <c r="U39" i="3"/>
  <c r="U38" i="3"/>
  <c r="U36" i="3"/>
  <c r="U34" i="3"/>
  <c r="U32" i="3"/>
  <c r="S32" i="3"/>
  <c r="S39" i="3"/>
  <c r="S38" i="3"/>
  <c r="S37" i="3"/>
  <c r="S36" i="3"/>
  <c r="S35" i="3"/>
  <c r="S34" i="3"/>
  <c r="S33" i="3"/>
  <c r="N24" i="16"/>
  <c r="N23" i="16"/>
  <c r="N22" i="16"/>
  <c r="M22" i="6" l="1"/>
  <c r="N22" i="6" s="1"/>
  <c r="U40" i="3"/>
  <c r="U49" i="3" s="1"/>
  <c r="V40" i="3"/>
  <c r="V53" i="3" s="1"/>
  <c r="S40" i="3"/>
  <c r="E23" i="5"/>
  <c r="E29" i="5" s="1"/>
  <c r="D23" i="5"/>
  <c r="D29" i="5" s="1"/>
  <c r="F23" i="5"/>
  <c r="F30" i="5" s="1"/>
  <c r="P27" i="7"/>
  <c r="N21" i="6" l="1"/>
  <c r="N19" i="6"/>
  <c r="N18" i="6"/>
  <c r="N20" i="6"/>
  <c r="E30" i="5"/>
  <c r="E28" i="5"/>
  <c r="E27" i="5"/>
  <c r="V46" i="3"/>
  <c r="V48" i="3"/>
  <c r="V50" i="3"/>
  <c r="V52" i="3"/>
  <c r="V47" i="3"/>
  <c r="V49" i="3"/>
  <c r="V51" i="3"/>
  <c r="U53" i="3"/>
  <c r="U50" i="3"/>
  <c r="U52" i="3"/>
  <c r="U47" i="3"/>
  <c r="U46" i="3"/>
  <c r="U51" i="3"/>
  <c r="U48" i="3"/>
  <c r="D28" i="5"/>
  <c r="D27" i="5"/>
  <c r="F27" i="5"/>
  <c r="D30" i="5"/>
  <c r="F29" i="5"/>
  <c r="F28" i="5"/>
  <c r="Q26" i="7"/>
  <c r="Q25" i="7"/>
  <c r="Q24" i="7"/>
  <c r="Q21" i="7"/>
  <c r="Q23" i="7"/>
  <c r="Q22" i="7"/>
</calcChain>
</file>

<file path=xl/sharedStrings.xml><?xml version="1.0" encoding="utf-8"?>
<sst xmlns="http://schemas.openxmlformats.org/spreadsheetml/2006/main" count="1595" uniqueCount="795">
  <si>
    <t>(Number)</t>
  </si>
  <si>
    <t xml:space="preserve">Year / Quarter </t>
  </si>
  <si>
    <t>CIRPs at the beginning of the Period</t>
  </si>
  <si>
    <t>Admitted</t>
  </si>
  <si>
    <t>CIRPs at the end of the Period</t>
  </si>
  <si>
    <t>Appeal/Review/ Settled</t>
  </si>
  <si>
    <t>Withdrawal under Section 12A</t>
  </si>
  <si>
    <t>Approval of Resolution Plan</t>
  </si>
  <si>
    <t>Commencement of Liquidation</t>
  </si>
  <si>
    <t>2016 - 17</t>
  </si>
  <si>
    <t>2017 - 18</t>
  </si>
  <si>
    <t>2018 - 19</t>
  </si>
  <si>
    <t xml:space="preserve">Total </t>
  </si>
  <si>
    <t>NA</t>
  </si>
  <si>
    <t>Sector</t>
  </si>
  <si>
    <t>No. of CIRPs</t>
  </si>
  <si>
    <t xml:space="preserve">Closed </t>
  </si>
  <si>
    <t>Ongoing</t>
  </si>
  <si>
    <t>Withdrawal under Section 12 A</t>
  </si>
  <si>
    <t>Total</t>
  </si>
  <si>
    <t>Manufacturing</t>
  </si>
  <si>
    <t>Food, Beverages &amp; Tobacco Products</t>
  </si>
  <si>
    <t xml:space="preserve">Chemicals &amp; Chemical Products </t>
  </si>
  <si>
    <t xml:space="preserve">Electrical Machinery &amp; Apparatus </t>
  </si>
  <si>
    <t>Fabricated Metal Products</t>
  </si>
  <si>
    <t>Machinery &amp; Equipment</t>
  </si>
  <si>
    <t>Textiles, Leather &amp; Apparel Products</t>
  </si>
  <si>
    <t>Wood, Rubber, Plastic &amp; Paper Products</t>
  </si>
  <si>
    <t>Basic Metals</t>
  </si>
  <si>
    <t>Others</t>
  </si>
  <si>
    <t>Real Estate, Renting &amp; Business Activities</t>
  </si>
  <si>
    <t>Real Estate Activities</t>
  </si>
  <si>
    <t>Computer and related activities</t>
  </si>
  <si>
    <t>Research and Development</t>
  </si>
  <si>
    <t>Other Business Activities</t>
  </si>
  <si>
    <t>Construction</t>
  </si>
  <si>
    <t>Wholesale &amp; Retail Trade</t>
  </si>
  <si>
    <t>Hotels &amp; Restaurants</t>
  </si>
  <si>
    <t>Electricity &amp; Others</t>
  </si>
  <si>
    <t>Transport, Storage &amp; Communications</t>
  </si>
  <si>
    <t>Note: The distribution is based on the CIN of CDs and as per National Industrial Classification (NIC 2004).</t>
  </si>
  <si>
    <t>No. of CIRPs Initiated by</t>
  </si>
  <si>
    <t>Operational Creditors</t>
  </si>
  <si>
    <t>Financial Creditors</t>
  </si>
  <si>
    <t>Corporate Debtors</t>
  </si>
  <si>
    <t>Outcome</t>
  </si>
  <si>
    <t>Description</t>
  </si>
  <si>
    <t>CIRPs initiated by</t>
  </si>
  <si>
    <t>Status of CIRPs</t>
  </si>
  <si>
    <t>Closure by Appeal/Review/Settled</t>
  </si>
  <si>
    <t>Closure by Withdrawal u/s 12A</t>
  </si>
  <si>
    <t xml:space="preserve">Closure by Approval of Resolution Plan </t>
  </si>
  <si>
    <t>Closure by Commencement of Liquidation</t>
  </si>
  <si>
    <t xml:space="preserve">Ongoing </t>
  </si>
  <si>
    <t>CIRPs yielding Resolution Plans</t>
  </si>
  <si>
    <t>Average time taken for Closure of CIRP</t>
  </si>
  <si>
    <t>CIRPs yielding Liquidations</t>
  </si>
  <si>
    <t>Liquidation Value as % of Claims</t>
  </si>
  <si>
    <t>Closed on Appeal / Review / Settled</t>
  </si>
  <si>
    <t>Closed by Withdrawal under section 12A</t>
  </si>
  <si>
    <t xml:space="preserve">Closed by Resolution </t>
  </si>
  <si>
    <t>Closed by Liquidation</t>
  </si>
  <si>
    <t>Ongoing CIRP</t>
  </si>
  <si>
    <t>&gt; 270 days</t>
  </si>
  <si>
    <t>&gt; 180 days ≤ 270 days</t>
  </si>
  <si>
    <t>&gt; 90 days ≤ 180 days</t>
  </si>
  <si>
    <t>≤ 90 days</t>
  </si>
  <si>
    <t>Amount of Claims Admitted* (₹ crore)</t>
  </si>
  <si>
    <t>≤ 01</t>
  </si>
  <si>
    <t>&gt; 01 ≤ 10</t>
  </si>
  <si>
    <t>&gt; 10 ≤ 50</t>
  </si>
  <si>
    <t>&gt; 50 ≤ 100</t>
  </si>
  <si>
    <t>&gt; 100 ≤ 1000</t>
  </si>
  <si>
    <t>&gt; 1000</t>
  </si>
  <si>
    <t>FC</t>
  </si>
  <si>
    <t>OC</t>
  </si>
  <si>
    <t>CD</t>
  </si>
  <si>
    <t>(Amount in ₹ crore)</t>
  </si>
  <si>
    <t>Sl. No.</t>
  </si>
  <si>
    <t>Name of CD</t>
  </si>
  <si>
    <t>Date of Commencement of CIRP</t>
  </si>
  <si>
    <t>Date of Approval of Resolution Plan</t>
  </si>
  <si>
    <t>CIRP initiated by</t>
  </si>
  <si>
    <t>Liquidation Value</t>
  </si>
  <si>
    <t>Yes</t>
  </si>
  <si>
    <t>No</t>
  </si>
  <si>
    <t>Status of Liquidation</t>
  </si>
  <si>
    <t>Number</t>
  </si>
  <si>
    <t>Initiated</t>
  </si>
  <si>
    <t>Closed by Dissolution</t>
  </si>
  <si>
    <t>&gt; One year ≤ Two years</t>
  </si>
  <si>
    <t>&gt; 270 days ≤ 1 year</t>
  </si>
  <si>
    <t xml:space="preserve">&gt; 180 days ≤ 270 days </t>
  </si>
  <si>
    <t xml:space="preserve">&gt; 90 days ≤ 180 days </t>
  </si>
  <si>
    <t xml:space="preserve">≤ 90 days </t>
  </si>
  <si>
    <r>
      <t xml:space="preserve">(Amount in </t>
    </r>
    <r>
      <rPr>
        <i/>
        <sz val="10"/>
        <color theme="1"/>
        <rFont val="Times New Roman"/>
        <family val="1"/>
      </rPr>
      <t>₹</t>
    </r>
    <r>
      <rPr>
        <i/>
        <sz val="10"/>
        <color rgb="FF000000"/>
        <rFont val="Times New Roman"/>
        <family val="1"/>
      </rPr>
      <t xml:space="preserve"> crore)</t>
    </r>
  </si>
  <si>
    <t>Date of Order of Liquidation</t>
  </si>
  <si>
    <t>Amount of Admitted Claims</t>
  </si>
  <si>
    <t>Sale Proceeds</t>
  </si>
  <si>
    <t>Amount Distributed to Stakeholders</t>
  </si>
  <si>
    <t>Circumstance</t>
  </si>
  <si>
    <t xml:space="preserve">Number of Liquidations </t>
  </si>
  <si>
    <t>Where Final Reports Submitted</t>
  </si>
  <si>
    <r>
      <t xml:space="preserve">(Amount in </t>
    </r>
    <r>
      <rPr>
        <i/>
        <sz val="10"/>
        <color theme="1"/>
        <rFont val="Times New Roman"/>
        <family val="1"/>
      </rPr>
      <t xml:space="preserve">₹ </t>
    </r>
    <r>
      <rPr>
        <i/>
        <sz val="10"/>
        <color rgb="FF000000"/>
        <rFont val="Times New Roman"/>
        <family val="1"/>
      </rPr>
      <t>crore)</t>
    </r>
  </si>
  <si>
    <t>Stakeholders under Section</t>
  </si>
  <si>
    <t>Number of Claimants</t>
  </si>
  <si>
    <t>Amount of claims Admitted</t>
  </si>
  <si>
    <t>Amount Distributed</t>
  </si>
  <si>
    <t>53 (1) (a)</t>
  </si>
  <si>
    <t>53 (1) (b)</t>
  </si>
  <si>
    <t>53 (1) (c)</t>
  </si>
  <si>
    <t>53 (1) (d)</t>
  </si>
  <si>
    <t>53 (1) (e)</t>
  </si>
  <si>
    <t>53 (1) (f)</t>
  </si>
  <si>
    <t>53 (1) (g)</t>
  </si>
  <si>
    <t>53 (1) (h)</t>
  </si>
  <si>
    <t>Total (A)</t>
  </si>
  <si>
    <t>Total (B)</t>
  </si>
  <si>
    <t>Grand Total (A+B)</t>
  </si>
  <si>
    <t>Realisation by all Claimants as a percentage of Liquidation Value</t>
  </si>
  <si>
    <t>Amount Realised</t>
  </si>
  <si>
    <t>Period</t>
  </si>
  <si>
    <t>Liquidations at the beginning</t>
  </si>
  <si>
    <t>Liquidations Commenced</t>
  </si>
  <si>
    <t xml:space="preserve">Liquidation closed by </t>
  </si>
  <si>
    <t>Liquidations at the end of period</t>
  </si>
  <si>
    <t>Withdrawal</t>
  </si>
  <si>
    <t>Final Reports Submitted</t>
  </si>
  <si>
    <t xml:space="preserve">Status </t>
  </si>
  <si>
    <t>No. of Liquidations</t>
  </si>
  <si>
    <t>Closed by withdrawal</t>
  </si>
  <si>
    <t>Final Report Submitted</t>
  </si>
  <si>
    <t>&gt; Two years</t>
  </si>
  <si>
    <t xml:space="preserve">Reason for Voluntary Liquidation </t>
  </si>
  <si>
    <t>No. of Corporate Persons</t>
  </si>
  <si>
    <t>Not carrying business operations</t>
  </si>
  <si>
    <t>Commercially unviable</t>
  </si>
  <si>
    <t>Promoters unable to manage affairs</t>
  </si>
  <si>
    <t>Purpose for which company was formed accomplished / Contract Termination</t>
  </si>
  <si>
    <t>Miscellaneous</t>
  </si>
  <si>
    <t>Details of</t>
  </si>
  <si>
    <t>Assets</t>
  </si>
  <si>
    <t>Outstanding debt</t>
  </si>
  <si>
    <t>Amount paid to creditors</t>
  </si>
  <si>
    <t>Surplus</t>
  </si>
  <si>
    <t>Ongoing Liquidations</t>
  </si>
  <si>
    <t>Name of Corporate Person</t>
  </si>
  <si>
    <t>Date of Commencement</t>
  </si>
  <si>
    <t>Date of Dissolution</t>
  </si>
  <si>
    <t>Realisation of Assets</t>
  </si>
  <si>
    <t>Amount due to Creditors</t>
  </si>
  <si>
    <t>Amount paid to Creditors</t>
  </si>
  <si>
    <t>Liquidation Expenses</t>
  </si>
  <si>
    <t xml:space="preserve">Average time </t>
  </si>
  <si>
    <t>No. of Processes covered</t>
  </si>
  <si>
    <t>Including excluded time</t>
  </si>
  <si>
    <t>Excluding excluded time</t>
  </si>
  <si>
    <t>CIRPs</t>
  </si>
  <si>
    <t>From ICD to approval of resolution plans by AA</t>
  </si>
  <si>
    <t>From ICD to order for Liquidation by AA</t>
  </si>
  <si>
    <t>Liquidations</t>
  </si>
  <si>
    <t>From LCD to submission of final report under Liquidation</t>
  </si>
  <si>
    <t>From LCD to submission of final report under Voluntary Liquidation</t>
  </si>
  <si>
    <t>From LCD to order for dissolution under Liquidation</t>
  </si>
  <si>
    <t>From LCD to order for dissolution under Voluntary Liquidation</t>
  </si>
  <si>
    <r>
      <t xml:space="preserve">(Amount in </t>
    </r>
    <r>
      <rPr>
        <i/>
        <sz val="10"/>
        <color theme="1"/>
        <rFont val="Times New Roman"/>
        <family val="1"/>
      </rPr>
      <t>₹</t>
    </r>
    <r>
      <rPr>
        <i/>
        <sz val="10"/>
        <color rgb="FF000000"/>
        <rFont val="Times New Roman"/>
        <family val="1"/>
      </rPr>
      <t xml:space="preserve"> lakh)</t>
    </r>
  </si>
  <si>
    <t>Opening Balance</t>
  </si>
  <si>
    <t>Deposit during the period</t>
  </si>
  <si>
    <t>Withdrawn during the period</t>
  </si>
  <si>
    <t>Balance at the end of the period</t>
  </si>
  <si>
    <t>Applications filed by</t>
  </si>
  <si>
    <t>Adjudicating Authority</t>
  </si>
  <si>
    <t>NCLT</t>
  </si>
  <si>
    <t>DRT</t>
  </si>
  <si>
    <t>City / Region</t>
  </si>
  <si>
    <t>Registered IPs</t>
  </si>
  <si>
    <t>ICSI IIP</t>
  </si>
  <si>
    <t>New Delhi</t>
  </si>
  <si>
    <t>Rest of Northern Region</t>
  </si>
  <si>
    <t>Mumbai</t>
  </si>
  <si>
    <t>Rest of Western Region</t>
  </si>
  <si>
    <t>Chennai</t>
  </si>
  <si>
    <t>Rest of Southern Region</t>
  </si>
  <si>
    <t xml:space="preserve">Kolkata </t>
  </si>
  <si>
    <t>Rest of Eastern Region</t>
  </si>
  <si>
    <t>Year / Quarter</t>
  </si>
  <si>
    <t>Registered at the beginning of the period</t>
  </si>
  <si>
    <t>Registered during the period</t>
  </si>
  <si>
    <t>Cancelled during the period on account of</t>
  </si>
  <si>
    <t>Registered at the end of the period</t>
  </si>
  <si>
    <t>Disciplinary Process</t>
  </si>
  <si>
    <t>Death</t>
  </si>
  <si>
    <t>Eligibility</t>
  </si>
  <si>
    <t>No. of IPs</t>
  </si>
  <si>
    <t>Male</t>
  </si>
  <si>
    <t>Female</t>
  </si>
  <si>
    <t>Member of ICAI</t>
  </si>
  <si>
    <t>Member of ICSI</t>
  </si>
  <si>
    <t>Member of ICMAI</t>
  </si>
  <si>
    <t>Member of Bar Council</t>
  </si>
  <si>
    <t>Managerial Experience</t>
  </si>
  <si>
    <t>Age Group (in years)</t>
  </si>
  <si>
    <t>IPs having AFA</t>
  </si>
  <si>
    <t>&gt; 40 ≤ 50</t>
  </si>
  <si>
    <t>&gt; 50 ≤ 60</t>
  </si>
  <si>
    <t>&gt; 60 ≤ 70</t>
  </si>
  <si>
    <t>&gt; 70 ≤ 80</t>
  </si>
  <si>
    <t>&gt; 80 ≤ 90</t>
  </si>
  <si>
    <t>&gt; 90</t>
  </si>
  <si>
    <t>Where RP is different from the IRP</t>
  </si>
  <si>
    <t>Where RPs have been appointed</t>
  </si>
  <si>
    <t>Quarter</t>
  </si>
  <si>
    <t>No. of IPEs</t>
  </si>
  <si>
    <t>Recognised</t>
  </si>
  <si>
    <t>Derecognised</t>
  </si>
  <si>
    <t>At the end of the Period</t>
  </si>
  <si>
    <t>Number of</t>
  </si>
  <si>
    <t>Pre-registration Courses conducted</t>
  </si>
  <si>
    <t>CPE Programmes conducted</t>
  </si>
  <si>
    <t>Training Workshops for Ips</t>
  </si>
  <si>
    <t>Other Workshops/ Webinars/ Roundtables/ seminars</t>
  </si>
  <si>
    <t>Disciplinary Orders Issued</t>
  </si>
  <si>
    <t>Complaints forwarded by IBBI disposed</t>
  </si>
  <si>
    <t>2019 - 20</t>
  </si>
  <si>
    <t>Number of CPE Hours earned by members of</t>
  </si>
  <si>
    <t>(Number, except as stated)</t>
  </si>
  <si>
    <t xml:space="preserve">At the end of Year / Month </t>
  </si>
  <si>
    <t>Creditors having agreement with NeSL</t>
  </si>
  <si>
    <t>Creditors who have submitted information</t>
  </si>
  <si>
    <t xml:space="preserve">Debtors whose information is submitted by </t>
  </si>
  <si>
    <t>Loan records 
on-boarded by</t>
  </si>
  <si>
    <t xml:space="preserve">Amount of underlying debt 
(₹ crore)	</t>
  </si>
  <si>
    <t>User registrations (debtors)</t>
  </si>
  <si>
    <t>Loan records authenticated by debtors</t>
  </si>
  <si>
    <t xml:space="preserve">No. of Defaults authenticated by debtors </t>
  </si>
  <si>
    <t>FCs</t>
  </si>
  <si>
    <t>OCs</t>
  </si>
  <si>
    <t>No. of Debtors</t>
  </si>
  <si>
    <t>Jun, 2020</t>
  </si>
  <si>
    <t>Sep, 2020</t>
  </si>
  <si>
    <t>Dec, 2020</t>
  </si>
  <si>
    <t>Mar, 2021</t>
  </si>
  <si>
    <t>Registered Valuer Organisation</t>
  </si>
  <si>
    <t>Asset Class</t>
  </si>
  <si>
    <t>Land &amp; Building</t>
  </si>
  <si>
    <t>Plant &amp; Machinery</t>
  </si>
  <si>
    <t>Securities or Financial Assets</t>
  </si>
  <si>
    <t>RVO Estate Managers and Appraisers Foundation</t>
  </si>
  <si>
    <t>IOV Registered Valuers Foundation</t>
  </si>
  <si>
    <t>ICSI Registered Valuers Organisation</t>
  </si>
  <si>
    <t>ICMAI Registered Valuers Organisation</t>
  </si>
  <si>
    <t>ICAI Registered Valuers Organisation</t>
  </si>
  <si>
    <t>PVAI Valuation Professional Organisation</t>
  </si>
  <si>
    <t>CVSRTA Registered Valuers Association</t>
  </si>
  <si>
    <t>Nandadeep Valuers Foundation</t>
  </si>
  <si>
    <t>All India Institute of Valuers Foundation</t>
  </si>
  <si>
    <t>International Business Valuers Association</t>
  </si>
  <si>
    <t>Entities Registered</t>
  </si>
  <si>
    <t>Registration in the Asset Class</t>
  </si>
  <si>
    <t>IIV India registered Valuers Foundation</t>
  </si>
  <si>
    <t>CEV Integral Appraisers Foundation</t>
  </si>
  <si>
    <t>Divya Jyoti Foundation</t>
  </si>
  <si>
    <t xml:space="preserve">        (Number)</t>
  </si>
  <si>
    <t>&gt; 30 ≤ 40</t>
  </si>
  <si>
    <t>Apr - Jun, 2021</t>
  </si>
  <si>
    <t xml:space="preserve"> </t>
  </si>
  <si>
    <t>Jun, 2021</t>
  </si>
  <si>
    <t>2020 - 21</t>
  </si>
  <si>
    <t>Appeal/Review/ Settled/Wtihdrawn</t>
  </si>
  <si>
    <t>Real Estate</t>
  </si>
  <si>
    <t>Retail Trade</t>
  </si>
  <si>
    <t>Hotels</t>
  </si>
  <si>
    <t>Electricity</t>
  </si>
  <si>
    <t>Transport</t>
  </si>
  <si>
    <t>Number of CIRPs</t>
  </si>
  <si>
    <t>%</t>
  </si>
  <si>
    <t>Electrosteel Steels</t>
  </si>
  <si>
    <t xml:space="preserve">Bhushan Steel </t>
  </si>
  <si>
    <t xml:space="preserve">Monnet Ispat &amp; Energy </t>
  </si>
  <si>
    <t xml:space="preserve">Essar Steel India </t>
  </si>
  <si>
    <t xml:space="preserve">Alok Industries </t>
  </si>
  <si>
    <t xml:space="preserve">Jyoti Structures </t>
  </si>
  <si>
    <t xml:space="preserve">Bhushan Power &amp; Steel </t>
  </si>
  <si>
    <t xml:space="preserve">Amtek Auto </t>
  </si>
  <si>
    <t xml:space="preserve">No. of Records </t>
  </si>
  <si>
    <t>No. of Loan records on-boarded</t>
  </si>
  <si>
    <t>No. of debtors registered</t>
  </si>
  <si>
    <t>No. of records authenticated</t>
  </si>
  <si>
    <t>Appeal/Review/Settled</t>
  </si>
  <si>
    <t>Withdrawal u/s 12A</t>
  </si>
  <si>
    <t xml:space="preserve">Approval of Resolution Plan </t>
  </si>
  <si>
    <t>Table No.</t>
  </si>
  <si>
    <t>Table of Contents</t>
  </si>
  <si>
    <t>Figure No.</t>
  </si>
  <si>
    <t>Corporate Insolvency Resolution Process</t>
  </si>
  <si>
    <t>1, 2</t>
  </si>
  <si>
    <t>3, 4, 5, 6</t>
  </si>
  <si>
    <t>Reasons for Liquidations</t>
  </si>
  <si>
    <t>Claims in Liquidation Process</t>
  </si>
  <si>
    <t>Realisations under Voluntary Liquidation</t>
  </si>
  <si>
    <t xml:space="preserve">Insolvency Resolution of Personal Guarantors </t>
  </si>
  <si>
    <t xml:space="preserve">Registration and Cancellation of Registrations of IPs </t>
  </si>
  <si>
    <t>Details of information with NeSL</t>
  </si>
  <si>
    <t>Go to Table of Contents</t>
  </si>
  <si>
    <t>CPE hours earned by the IPs</t>
  </si>
  <si>
    <r>
      <rPr>
        <b/>
        <u/>
        <sz val="10"/>
        <rFont val="Times New Roman"/>
        <family val="1"/>
      </rPr>
      <t>Disclaimer:</t>
    </r>
    <r>
      <rPr>
        <sz val="10"/>
        <rFont val="Times New Roman"/>
        <family val="1"/>
      </rPr>
      <t xml:space="preserve"> This E-Newsletter is meant for the sole purpose of creating awareness and must not be used as a guide for taking or recommending any action or decision, commercial or otherwise. The reader must do his/ her own research or seek professional advice if he/she intends to take any action or decision in any matter covered in this E-Newsletter. 
</t>
    </r>
  </si>
  <si>
    <t>Value 
(₹ crore)</t>
  </si>
  <si>
    <t>CoC decided to liquidate the CD during CIRP 
(u/s 33(2))</t>
  </si>
  <si>
    <t>AA did not receive any resolution plan for approval 
(u/s 33(1)(a))</t>
  </si>
  <si>
    <t>AA rejected the resolution plan for non-compliance with the requirements 
(u/s 33(1)(b))</t>
  </si>
  <si>
    <t>CD contravened provisions of resolution plan 
(u/s 33(3))</t>
  </si>
  <si>
    <t>≤ ₹ 1 crore</t>
  </si>
  <si>
    <t>&gt; ₹ 1 crore ≤ ₹ 10 crore</t>
  </si>
  <si>
    <t>&gt; ₹ 10 crore  ≤ ₹ 50 crore</t>
  </si>
  <si>
    <t>&gt; ₹ 50 crore ≤ ₹ 100 crore</t>
  </si>
  <si>
    <t>&gt; ₹ 100 crore  ≤ ₹ 1000 crore</t>
  </si>
  <si>
    <t>&gt; ₹ 1000 crore</t>
  </si>
  <si>
    <t>Activities by IPAs</t>
  </si>
  <si>
    <t>Jul - Sep, 2021</t>
  </si>
  <si>
    <t>≤ 30</t>
  </si>
  <si>
    <t>Sep, 2021</t>
  </si>
  <si>
    <t>As on Sep 21</t>
  </si>
  <si>
    <t>Closure by</t>
  </si>
  <si>
    <t>Oct-Dec, 2021</t>
  </si>
  <si>
    <t>Dec,2021</t>
  </si>
  <si>
    <t>As on Dec 21</t>
  </si>
  <si>
    <t>As on June 21</t>
  </si>
  <si>
    <t>NA: Not Available </t>
  </si>
  <si>
    <r>
      <t xml:space="preserve">Value of records authenticated
</t>
    </r>
    <r>
      <rPr>
        <b/>
        <i/>
        <sz val="10"/>
        <color theme="0"/>
        <rFont val="Times New Roman"/>
        <family val="1"/>
      </rPr>
      <t>(Amt. in ₹ lakh crore)</t>
    </r>
  </si>
  <si>
    <t>Go To Table of Contents</t>
  </si>
  <si>
    <t>Age Group 
(in years)</t>
  </si>
  <si>
    <t>2021 - 22</t>
  </si>
  <si>
    <t>Nature of transactions</t>
  </si>
  <si>
    <t>Applications Filed</t>
  </si>
  <si>
    <t>Number of transactions</t>
  </si>
  <si>
    <t>Amount involved</t>
  </si>
  <si>
    <t>Preferential</t>
  </si>
  <si>
    <t>Undervalued</t>
  </si>
  <si>
    <t>Fraudulent</t>
  </si>
  <si>
    <t>Extortionate</t>
  </si>
  <si>
    <t>-</t>
  </si>
  <si>
    <t>Combination</t>
  </si>
  <si>
    <t xml:space="preserve"> -</t>
  </si>
  <si>
    <t>Details of Avoidance Applications and Disposal</t>
  </si>
  <si>
    <t>Failing to Meet Eligibility Norms</t>
  </si>
  <si>
    <t>Realisation by creditors as % of Liquidation Value</t>
  </si>
  <si>
    <t>Realisation by creditors as % of their Claims</t>
  </si>
  <si>
    <t xml:space="preserve">Total Admitted Claims </t>
  </si>
  <si>
    <t>Final Report submitted</t>
  </si>
  <si>
    <t>Details of Closed Liquidations</t>
  </si>
  <si>
    <t># Registration with validity of six months. These registrations expired by June 30, 2017.</t>
  </si>
  <si>
    <t>Assessors and Registered Valuers foundation</t>
  </si>
  <si>
    <t>IIV India Registered Valuers Foundation</t>
  </si>
  <si>
    <t>Amount (in ₹ crore)</t>
  </si>
  <si>
    <t>Admitted Claims</t>
  </si>
  <si>
    <t>Fair Value</t>
  </si>
  <si>
    <t>CDs</t>
  </si>
  <si>
    <t>Total (Individual)</t>
  </si>
  <si>
    <t>Total (IPE as IP)</t>
  </si>
  <si>
    <t>Average CPE hours</t>
  </si>
  <si>
    <t>per registered IP</t>
  </si>
  <si>
    <t xml:space="preserve"> RVO Estate Managers and Appraisers Foundation</t>
  </si>
  <si>
    <t>Amount of Claims Admitted (₹ crore)</t>
  </si>
  <si>
    <t>Paid-up capital*</t>
  </si>
  <si>
    <t>IIIP ICAI</t>
  </si>
  <si>
    <t>2022 - 23</t>
  </si>
  <si>
    <t>FiSPs</t>
  </si>
  <si>
    <t>No. of Cases</t>
  </si>
  <si>
    <t>Resolution plans approved</t>
  </si>
  <si>
    <r>
      <t xml:space="preserve">(Amount in </t>
    </r>
    <r>
      <rPr>
        <i/>
        <sz val="10"/>
        <color theme="1"/>
        <rFont val="Times New Roman"/>
        <family val="1"/>
      </rPr>
      <t>₹</t>
    </r>
    <r>
      <rPr>
        <i/>
        <sz val="10"/>
        <color rgb="FF000000"/>
        <rFont val="Times New Roman"/>
        <family val="1"/>
      </rPr>
      <t xml:space="preserve"> lakh crore)</t>
    </r>
  </si>
  <si>
    <t>***</t>
  </si>
  <si>
    <t>Srei Equipment Finance Limited</t>
  </si>
  <si>
    <t>Srei Infrastructure Finance Limited</t>
  </si>
  <si>
    <t>2017 – 18</t>
  </si>
  <si>
    <t>2018 – 19</t>
  </si>
  <si>
    <t>2019 – 20</t>
  </si>
  <si>
    <t>2020 – 21</t>
  </si>
  <si>
    <t>2021 – 22</t>
  </si>
  <si>
    <t>2022 – 23</t>
  </si>
  <si>
    <t>Ahmedabad</t>
  </si>
  <si>
    <t>Kolkata</t>
  </si>
  <si>
    <t>Ongoing processes</t>
  </si>
  <si>
    <t>Resolution Applicant</t>
  </si>
  <si>
    <t>Amount Admitted</t>
  </si>
  <si>
    <t>Amount Realized</t>
  </si>
  <si>
    <t>Realisation as % of Liquidation value</t>
  </si>
  <si>
    <t>Name of FiSP</t>
  </si>
  <si>
    <t>Claims of Financial Creditors Dealt Under Resolution</t>
  </si>
  <si>
    <t>Dewan Housing Finance Corporation Ltd</t>
  </si>
  <si>
    <t>Piramal Capital &amp; Housing Finance Limited</t>
  </si>
  <si>
    <t>National Asset Reconstruction Company Limited</t>
  </si>
  <si>
    <t>Sl.</t>
  </si>
  <si>
    <t>Realization as
% of admitted claims</t>
  </si>
  <si>
    <t>Mode of Closure of Liquidation Processes</t>
  </si>
  <si>
    <t>Details of resolution plans approved for FiSPs</t>
  </si>
  <si>
    <t>2023 - 24</t>
  </si>
  <si>
    <t>Name of the CD</t>
  </si>
  <si>
    <t>Date of admission</t>
  </si>
  <si>
    <t>Name of the NCLT Bench</t>
  </si>
  <si>
    <t>Kethos Tiles Private Limited</t>
  </si>
  <si>
    <t>Shreemati Fashions Private Limited</t>
  </si>
  <si>
    <t>Details of Voluntary Liquidations (Excluding Withdrawals)</t>
  </si>
  <si>
    <t>Reliance Capital Ltd</t>
  </si>
  <si>
    <t>IndusInd International Holdings Limited</t>
  </si>
  <si>
    <t>As on March, 2024</t>
  </si>
  <si>
    <t xml:space="preserve">        Closed by Going Concern Sale</t>
  </si>
  <si>
    <t xml:space="preserve">        Closed by Compromise / Arrangement</t>
  </si>
  <si>
    <t>Total Closed cases (A+B+C)</t>
  </si>
  <si>
    <t>2023 – 24</t>
  </si>
  <si>
    <t xml:space="preserve">2022 – 23 </t>
  </si>
  <si>
    <t>Grand Total</t>
  </si>
  <si>
    <t>2016 - 17 (Jan – Mar)</t>
  </si>
  <si>
    <t xml:space="preserve">2023 – 24 </t>
  </si>
  <si>
    <t>IPA of ICMAI</t>
  </si>
  <si>
    <t>PGIP Qualified</t>
  </si>
  <si>
    <t xml:space="preserve">Sl. No. </t>
  </si>
  <si>
    <t>Name of Corporate Debtor</t>
  </si>
  <si>
    <t>Defunct (Yes / No)</t>
  </si>
  <si>
    <t>Realisable Value as % of</t>
  </si>
  <si>
    <t>Total Realisable Amount by Claimants</t>
  </si>
  <si>
    <t>Date of Order of Dissolution/ Closure</t>
  </si>
  <si>
    <t>Average Time taken for order of Liquidation</t>
  </si>
  <si>
    <t xml:space="preserve">0 means an amount below two decimals </t>
  </si>
  <si>
    <t>NA means Not Applicable</t>
  </si>
  <si>
    <t>IOV: IOV Registered Valuers Foundation</t>
  </si>
  <si>
    <t>ICSI: ICSI Registered Valuers Organisation</t>
  </si>
  <si>
    <t>ICMAI: ICMAI Registered Valuers Organisation</t>
  </si>
  <si>
    <t>ICAI: ICAI Registered Valuers Organisation</t>
  </si>
  <si>
    <t>PVAI: PVAI Valuation Professional Organisation</t>
  </si>
  <si>
    <t>CVSRTA: CVSRTA Registered Valuers Association</t>
  </si>
  <si>
    <t>CEV: CEV Integral Appraisers Foundation</t>
  </si>
  <si>
    <t>DJF: Divya Jyoti Foundation</t>
  </si>
  <si>
    <t>IBVA: International Business Valuers Association</t>
  </si>
  <si>
    <t>AIVA: All India Valuers Association</t>
  </si>
  <si>
    <t>AaRVF: Assessors and Registered Valuers foundation</t>
  </si>
  <si>
    <t>Year-wise and Stakeholder-wise Initiation of CIRPs</t>
  </si>
  <si>
    <t>Full settlement with the applicant</t>
  </si>
  <si>
    <t>Full settlement with other creditors</t>
  </si>
  <si>
    <t>Agreement to settle in future</t>
  </si>
  <si>
    <t>Other settlements with creditors</t>
  </si>
  <si>
    <t xml:space="preserve">      Closed by Dissolution</t>
  </si>
  <si>
    <t xml:space="preserve">      Closed by Going Concern Sale</t>
  </si>
  <si>
    <t xml:space="preserve">      Compromise / Arrangement</t>
  </si>
  <si>
    <t>&gt;Two years</t>
  </si>
  <si>
    <t>CoC decided to liquidate the CD during CIRP</t>
  </si>
  <si>
    <t>AA did not receive any resolution plan for approval</t>
  </si>
  <si>
    <t>AA rejected the resolution plan for non-compliance with the requirements</t>
  </si>
  <si>
    <t>CD contravened provisions of resolution plan</t>
  </si>
  <si>
    <t>Closure:</t>
  </si>
  <si>
    <t xml:space="preserve">     Withdrawn under section 12A</t>
  </si>
  <si>
    <t xml:space="preserve">     Closed on appeal or review or settled</t>
  </si>
  <si>
    <t xml:space="preserve">     Resolution plans approved</t>
  </si>
  <si>
    <t>Ongoing CIRP cases</t>
  </si>
  <si>
    <t xml:space="preserve">     Liquidation orders passed</t>
  </si>
  <si>
    <t>Note: This excludes 1 CD which has moved directly from Board for Industrial and Financial Reconstruction (BIFR) to resolution.</t>
  </si>
  <si>
    <t>Source: Compilation from website of the NCLT and filing by IPs.</t>
  </si>
  <si>
    <t>CIRP cases (Admitted Claims &gt; Rs. 1,000 crore)</t>
  </si>
  <si>
    <t>Realisation by creditors</t>
  </si>
  <si>
    <t>Realisation by creditors as % of Admitted Claims</t>
  </si>
  <si>
    <t xml:space="preserve">        Closed by Dissolution</t>
  </si>
  <si>
    <t xml:space="preserve">        Total Admitted Claims (In Rs. crore)</t>
  </si>
  <si>
    <t xml:space="preserve">        Liquidation Value (In Rs. crore)</t>
  </si>
  <si>
    <t xml:space="preserve">       Total Realisation (In Rs. crore)</t>
  </si>
  <si>
    <t>Vedik Ispat Private Limited</t>
  </si>
  <si>
    <t>Bengaluru</t>
  </si>
  <si>
    <t xml:space="preserve"> NA: Not Applicable.
</t>
  </si>
  <si>
    <t>Table 2: Corporate Insolvency Resolution Process</t>
  </si>
  <si>
    <t>2024 - 25</t>
  </si>
  <si>
    <t>Apr - Jun, 2025</t>
  </si>
  <si>
    <t>Apr – Jun, 2025</t>
  </si>
  <si>
    <t>April - Jun, 2025</t>
  </si>
  <si>
    <t xml:space="preserve">Sl. </t>
  </si>
  <si>
    <t>Time</t>
  </si>
  <si>
    <t>Corporate Liquidation Account</t>
  </si>
  <si>
    <t>Corporate Voluntary Liquidation Account</t>
  </si>
  <si>
    <t>Name of Account</t>
  </si>
  <si>
    <t>Apr-June, 2025</t>
  </si>
  <si>
    <t>July-Sep, 2025</t>
  </si>
  <si>
    <t>July-Sept, 2025</t>
  </si>
  <si>
    <t>Medhansh Snacks Private Limited</t>
  </si>
  <si>
    <t>Details of CIRP cases as on September 30, 2025</t>
  </si>
  <si>
    <t>Registered IPs and AFAs as on September 30, 2025</t>
  </si>
  <si>
    <t>Table 5: Year-wise and Stakeholder-wise Initiation of CIRPs</t>
  </si>
  <si>
    <t>Table 6: Average Time for approval of Resolution Plans / Orders For Liquidation</t>
  </si>
  <si>
    <t>Table 8: CIRPs yielding Resolution Plans</t>
  </si>
  <si>
    <t>Table 10: Details of resolution plans approved for FiSPs</t>
  </si>
  <si>
    <t>Table 12: Mode of Closure of Liquidation Processes</t>
  </si>
  <si>
    <t>Table 14: Details of Closed Liquidations</t>
  </si>
  <si>
    <t>Table 15: Reasons for Liquidations</t>
  </si>
  <si>
    <t>Table 16: Claims in Liquidation Process</t>
  </si>
  <si>
    <t>Table 19: Reasons For Voluntary Liquidations</t>
  </si>
  <si>
    <t>Table 20: Details of Voluntary Liquidations (Excluding Withdrawals)</t>
  </si>
  <si>
    <t>Table 21: Realisations under Voluntary Liquidation</t>
  </si>
  <si>
    <t>Table 24: Details of Avoidance Applications and Disposal</t>
  </si>
  <si>
    <t xml:space="preserve">Table 25: Insolvency Resolution of Personal Guarantors </t>
  </si>
  <si>
    <t>Status of ongoing CIRPs as on September 30, 2025</t>
  </si>
  <si>
    <t>Details of resolution of Large Cases as on September 30, 2025</t>
  </si>
  <si>
    <t>Sectoral Distribution of CIRPs as on September 30, 2025</t>
  </si>
  <si>
    <t>Outcome of CIRPs initiated Stakeholder-wise, as on September 30, 2025</t>
  </si>
  <si>
    <t>Average Time for approval of Resolution Plans / Orders For Liquidation</t>
  </si>
  <si>
    <t>Status of Liquidation Processes as on September 30, 2025</t>
  </si>
  <si>
    <t>Commencement of Voluntary Liquidations till September 30, 2025</t>
  </si>
  <si>
    <t>Status of Voluntary Liquidations as on September 30, 2025</t>
  </si>
  <si>
    <t>Reasons For Voluntary Liquidations</t>
  </si>
  <si>
    <t xml:space="preserve">Corporate Liquidation Accounts as on September 30, 2025               </t>
  </si>
  <si>
    <t>List of ongoing cases for PPIRP as on September 30, 2025</t>
  </si>
  <si>
    <t>Distribution of IPs as per their eligibility as on September 30, 2025</t>
  </si>
  <si>
    <t>Age Profile of IPs (individual) as on September 30, 2025</t>
  </si>
  <si>
    <t>Replacement of IRP with RP as on September, 30 2025</t>
  </si>
  <si>
    <t>IPEs as on September 30, 2025</t>
  </si>
  <si>
    <t>Registered Valuers as on September 30, 2025</t>
  </si>
  <si>
    <t>Registered Valuers (Entities) as on September 30, 2025</t>
  </si>
  <si>
    <t xml:space="preserve">Registration of RVs till September 30, 2025  </t>
  </si>
  <si>
    <t xml:space="preserve">Region Wise Registered Valuers as on September 30, 2025  </t>
  </si>
  <si>
    <t xml:space="preserve"> Age profile of RVs as on September 30, 2025</t>
  </si>
  <si>
    <t>8,9</t>
  </si>
  <si>
    <r>
      <rPr>
        <b/>
        <sz val="10"/>
        <color theme="1"/>
        <rFont val="Times New Roman"/>
        <family val="1"/>
      </rPr>
      <t xml:space="preserve">In case of query, please contact: 
</t>
    </r>
    <r>
      <rPr>
        <sz val="10"/>
        <color theme="1"/>
        <rFont val="Times New Roman"/>
        <family val="1"/>
      </rPr>
      <t xml:space="preserve">
Board Secretariat Division
Insolvency and Bankruptcy Board of India
7th Floor, Mayur Bhawan, Shankar Market, Connaught Circus, New Delhi -110001.
Email: manpreet.k92@ibbi.gov.in </t>
    </r>
  </si>
  <si>
    <t>Note: This excludes five cases wherein applications filed by RBI were admitted u/s 227 of the Code.</t>
  </si>
  <si>
    <t>*</t>
  </si>
  <si>
    <t>Oct-Dec, 2025</t>
  </si>
  <si>
    <t>As on March, 2025</t>
  </si>
  <si>
    <t>- </t>
  </si>
  <si>
    <t>Jul-Sep, 2025</t>
  </si>
  <si>
    <t>Jul- Sep, 2025</t>
  </si>
  <si>
    <t>G Security (India) Private Ltd</t>
  </si>
  <si>
    <t>1.       </t>
  </si>
  <si>
    <t>2.       </t>
  </si>
  <si>
    <t>3.       </t>
  </si>
  <si>
    <t>4.       </t>
  </si>
  <si>
    <t>5.       </t>
  </si>
  <si>
    <t>Oct-Dec,2025</t>
  </si>
  <si>
    <t>&gt; 80</t>
  </si>
  <si>
    <t>2024-25</t>
  </si>
  <si>
    <t>Time in (days)</t>
  </si>
  <si>
    <t>Amount in Rs. Crores</t>
  </si>
  <si>
    <t>Sab Events &amp; Governance Now Media Limited</t>
  </si>
  <si>
    <t>This E-Newsletter includes the tables, charts, and underlying data from the Quarterly Newsletter of Insolvency and Bankrupty Board of India, January-March, 2026, Vol. 38. When using the data, please refer to the Insolvency and Banruptcy News, January-March, 2026, Vol. 38.</t>
  </si>
  <si>
    <t>Jan-Mar, 2026</t>
  </si>
  <si>
    <t>Table 3: Sectoral Distribution of CIRPs as on March 31, 2026</t>
  </si>
  <si>
    <t>Table 7: Status of ongoing CIRPs as on March  31, 2026</t>
  </si>
  <si>
    <t>Table 11: Closure of CIRPs by Withdrawal till March 31, 2026</t>
  </si>
  <si>
    <t>Table 13: Status of Liquidation Processes as on March 31, 2026</t>
  </si>
  <si>
    <t>Table 18: Status of Voluntary Liquidations as on March 31, 2026</t>
  </si>
  <si>
    <t>Jan-Mar,2026</t>
  </si>
  <si>
    <t>Table 1: Details of CIRP cases as on March 31, 2026</t>
  </si>
  <si>
    <t>Table 4: Outcome of CIRPs initiated Stakeholder-wise, as on March 31, 2026</t>
  </si>
  <si>
    <t>Part A: Reported for Prior Period (Till December, 2025)</t>
  </si>
  <si>
    <t>Incab Industries Ltd.</t>
  </si>
  <si>
    <t>Kejriwal Sugar Agencies Private Limited</t>
  </si>
  <si>
    <t>Nectar Prints Private Limited</t>
  </si>
  <si>
    <t>Alishan Veneer &amp; Plywood Private Limited</t>
  </si>
  <si>
    <t>Nexus Feeds Limited</t>
  </si>
  <si>
    <t>ABC Railroad Products Private Limited</t>
  </si>
  <si>
    <t>Jomer Properties and Investments Pvt Ltd</t>
  </si>
  <si>
    <t>Durha Vitrak Private Limited</t>
  </si>
  <si>
    <t>Ambition Mica Limited</t>
  </si>
  <si>
    <t> -</t>
  </si>
  <si>
    <t>Part B: For January-March, 2026</t>
  </si>
  <si>
    <t>Raigarh Champa Rail Infrastructure Private Limited</t>
  </si>
  <si>
    <t>Tmw Fintech Private Limited</t>
  </si>
  <si>
    <t>Valueworth Capital Management Private Limited</t>
  </si>
  <si>
    <t>Laxmi Pipes Limited</t>
  </si>
  <si>
    <t>Shiva Shakti Grains (India) Private Limited</t>
  </si>
  <si>
    <t>Call Express Construction (India) Private Limited.</t>
  </si>
  <si>
    <t>E Commerce Magnum Solution Ltd</t>
  </si>
  <si>
    <t>Newgen Ecotronics Private Limited</t>
  </si>
  <si>
    <t>Sambandh Finserve Private Limited</t>
  </si>
  <si>
    <t>Sevenhills Healthcare Private Limited</t>
  </si>
  <si>
    <t>Megi Agro Chem Limited</t>
  </si>
  <si>
    <t>Ncr Rail Infrastructure Limited</t>
  </si>
  <si>
    <t>C and M Farming Limited</t>
  </si>
  <si>
    <t>Rsi Private Limited</t>
  </si>
  <si>
    <t>Lgcl Urban Homes (India) Llp</t>
  </si>
  <si>
    <t>Hotel Horizon Private Limited</t>
  </si>
  <si>
    <t>Tranzlease Holdings (India) Private Limited</t>
  </si>
  <si>
    <t>Rajeswari Infrastructure Limited</t>
  </si>
  <si>
    <t>Reliance Innoventures Private Limited</t>
  </si>
  <si>
    <t>Arcuttipore Tea Co Ltd</t>
  </si>
  <si>
    <t>Doshi Holdings Private Limited</t>
  </si>
  <si>
    <t>Rajesh Construction Company Private Limited</t>
  </si>
  <si>
    <t>Krystal Stone Exports Limited</t>
  </si>
  <si>
    <t>Rudra Auto Tech Engineering Private Limited</t>
  </si>
  <si>
    <t>Gf Toll Road Private Limited</t>
  </si>
  <si>
    <t>Vetshield International Private Limited</t>
  </si>
  <si>
    <t>Renaissance Indus Infra Private Limited</t>
  </si>
  <si>
    <t>Mona Portfolio Limited</t>
  </si>
  <si>
    <t>Evyavan Mercantile Private Limited</t>
  </si>
  <si>
    <t>Pushp Ratna Realty Private Limited</t>
  </si>
  <si>
    <t>Jaiprakash Associates Limited</t>
  </si>
  <si>
    <t>Redkenko Health Tech Private Limited</t>
  </si>
  <si>
    <t>Classic Corrugations Private Limited</t>
  </si>
  <si>
    <t>Shubhada Tool Industries Private Limited</t>
  </si>
  <si>
    <t>Hridaynath Consultancy Private Limited</t>
  </si>
  <si>
    <t>Sabve Rohini Contractors Private Limited</t>
  </si>
  <si>
    <t>Total (Jan-Mar, 2026)</t>
  </si>
  <si>
    <t>Total (Till March, 2026)</t>
  </si>
  <si>
    <t>2.. During the quarter, there are 9 CIRPs where the realisable value was less than the liquidation value of the CD. While realisable value is significantly influenced by the value of asset of the CD while entering the resolution process and time taken for resolution, it is also the outcome of a market determined price discovery process and commercial wisdom of the CoC.</t>
  </si>
  <si>
    <t>* Based on 1298 cases where fair value has been estimated.</t>
  </si>
  <si>
    <t>NA: Not available</t>
  </si>
  <si>
    <t>Table 9: Details of resolution of Large Cases as on March 31, 2026</t>
  </si>
  <si>
    <t>Till Dec, 2025</t>
  </si>
  <si>
    <t>Jan -Mar, 2026</t>
  </si>
  <si>
    <t>Total as on March 31, 2026</t>
  </si>
  <si>
    <t>Jan - Mar, 2026</t>
  </si>
  <si>
    <t>Total as on Mar 31, 2026</t>
  </si>
  <si>
    <t>East Coast Energy Private Limited</t>
  </si>
  <si>
    <t>Toshniwal Enterprises Control Limited</t>
  </si>
  <si>
    <t>Sab Global Entertainment Media Private Limited</t>
  </si>
  <si>
    <t>Rp Telebuy Skyshop Private Limited</t>
  </si>
  <si>
    <t>Aegan Industries Private Limited</t>
  </si>
  <si>
    <t>Aegan Batteries Limited</t>
  </si>
  <si>
    <t>Champalal Motilal Steel Company Private Limited</t>
  </si>
  <si>
    <t>Green India Building Systems &amp; Services Private Limited</t>
  </si>
  <si>
    <t>North American Mercantile India Private Limited</t>
  </si>
  <si>
    <t>Mcchem-Anlagen Energies &amp; Infratech Private Limited</t>
  </si>
  <si>
    <t>Part B: For Jan-Mar, 2026</t>
  </si>
  <si>
    <t>Prana Studios Private Limited</t>
  </si>
  <si>
    <t>Ssb Structural &amp; Galvanising Private Limited</t>
  </si>
  <si>
    <t>Associated Cylinders And Accessories Private Limited</t>
  </si>
  <si>
    <t>Akr Home Depot Private Limited</t>
  </si>
  <si>
    <t>Ebc Bearings (India) Ltd</t>
  </si>
  <si>
    <t>Bajrang Cotgin Private Limited</t>
  </si>
  <si>
    <t>Octopus Papers Limited</t>
  </si>
  <si>
    <t>Adelson Pharma Private Limited</t>
  </si>
  <si>
    <t>Rudrasiva Infracon Pvt. Ltd.</t>
  </si>
  <si>
    <t>Nippon Alloy Limited</t>
  </si>
  <si>
    <t>Scotts Garments Limited</t>
  </si>
  <si>
    <t>Vipul-S Plastocrafts Private Limited</t>
  </si>
  <si>
    <t>Pooja Soya Industries Private Limited</t>
  </si>
  <si>
    <t>Neocortex Life Sciences Private Limited</t>
  </si>
  <si>
    <t>Orient Newsprint Limited</t>
  </si>
  <si>
    <t>Beckhem Trading Private Limited</t>
  </si>
  <si>
    <t>Sintra Limited</t>
  </si>
  <si>
    <t>Viswatma Merchandise Private Limited</t>
  </si>
  <si>
    <t>Hi Tech Air Power Private Limited</t>
  </si>
  <si>
    <t>Sri Venkatesa Paper &amp; Board Private Limited</t>
  </si>
  <si>
    <t>Sunlight Extrusion Private Limited</t>
  </si>
  <si>
    <t>Doshion Water Umbrella (Cuddalore) Private Limited</t>
  </si>
  <si>
    <t>Kavan Cotton Private Limited</t>
  </si>
  <si>
    <t>Ajit Solar Private Limited</t>
  </si>
  <si>
    <t>Mark Infrastructure Private Limited</t>
  </si>
  <si>
    <t>Sudha Siva Traders Private Limited</t>
  </si>
  <si>
    <t>Sagar Infra Rail International Limited</t>
  </si>
  <si>
    <t>Planet 'M' Retail Limited</t>
  </si>
  <si>
    <t>Bangalore Dehydration And Drying Equipment Co Private Limited</t>
  </si>
  <si>
    <t>B T &amp; F C Private Limited</t>
  </si>
  <si>
    <t>Nadia Constructions Private Limited</t>
  </si>
  <si>
    <t>Flora Footwear Private Limited</t>
  </si>
  <si>
    <t>Cape Engineers Private Limited</t>
  </si>
  <si>
    <t>Virar Fabrics Private Limited</t>
  </si>
  <si>
    <t>Gena Pharmaceuticals Private Limited</t>
  </si>
  <si>
    <t>Pps Enviro Power Private Limited</t>
  </si>
  <si>
    <t>Gati Infrastructure Bhasmey Power Private Limited</t>
  </si>
  <si>
    <t>Malola Management Consulting Services Private Limited</t>
  </si>
  <si>
    <t>Note: '-' means no value; *Claims pertain to CIRP period</t>
  </si>
  <si>
    <t>$ indicates sale as going concern</t>
  </si>
  <si>
    <t>Liquidations for which Final Reports submitted**</t>
  </si>
  <si>
    <t>4932.47#</t>
  </si>
  <si>
    <t>Notes:
* Paid up capital is not available in case of thirteen companies as they are limited by guarantee companies where there exist no shareholders and paid-up capital.
** Data of 6 Final Report cases is awaited.
*** For ongoing liquidations, data is not available
# Assets of 485 cases are available.</t>
  </si>
  <si>
    <t>Part A: For Prior Period (Till December, 2025)</t>
  </si>
  <si>
    <t>Ts Shape India Private Limited</t>
  </si>
  <si>
    <t>Clementia Mining Private Limited</t>
  </si>
  <si>
    <t>Datatorrent Software India Private Limited</t>
  </si>
  <si>
    <t>Suntech Ceramics Private Limited</t>
  </si>
  <si>
    <t>Ddms Simulations Software Consultants Private Limted</t>
  </si>
  <si>
    <t>Hsm Consultants India Private Limited</t>
  </si>
  <si>
    <t>Kinder Medical Services Private Limited</t>
  </si>
  <si>
    <t>Skandysys Private Limited</t>
  </si>
  <si>
    <t>Madhu Business Services Private Limited</t>
  </si>
  <si>
    <t>Pramati Software Private Limited</t>
  </si>
  <si>
    <t>Rooters Mobility Private Limited</t>
  </si>
  <si>
    <t>Talin Kitchen Solutions Private Limited</t>
  </si>
  <si>
    <t>Talin Interior Private Limited</t>
  </si>
  <si>
    <t>Talin Consultancy Services Private Limited</t>
  </si>
  <si>
    <t>Esteem Credits And Investments Private Limited</t>
  </si>
  <si>
    <t>Bias It Consulting Private Limited</t>
  </si>
  <si>
    <t>Asocietyconsulting India Private Limited</t>
  </si>
  <si>
    <t>Simplicity Foods And Beverages Private Limited</t>
  </si>
  <si>
    <t>Whizdotai India Private Limited</t>
  </si>
  <si>
    <t>Paras Barter Private Limited</t>
  </si>
  <si>
    <t>Srianagha Sky Scrapers Private Limited</t>
  </si>
  <si>
    <t>Ravi Cotton Factory Private Limited</t>
  </si>
  <si>
    <t>Mira India Management Services Private Limited</t>
  </si>
  <si>
    <t>S.Oliver Fashion India Private Limited</t>
  </si>
  <si>
    <t>Rajat Holdings Pvt. Ltd.</t>
  </si>
  <si>
    <t>National Centre For Trade Information</t>
  </si>
  <si>
    <t>Vins Monofil Private Limited</t>
  </si>
  <si>
    <t>G. Nandy Industries Private Limited</t>
  </si>
  <si>
    <t>Janpath Restaurants Private Limited</t>
  </si>
  <si>
    <t>Srj Poly Films Private Limited</t>
  </si>
  <si>
    <t>Batwings Learning Centers Private Limited</t>
  </si>
  <si>
    <t>Sentinal Capital Limited</t>
  </si>
  <si>
    <t>Jenbacher Distributed Power India Private Limited</t>
  </si>
  <si>
    <t>Equalize Health India Private Limited</t>
  </si>
  <si>
    <t>Pipecandy Technologies Private Limited</t>
  </si>
  <si>
    <t>Marmalade Digital Private Limited</t>
  </si>
  <si>
    <t>Nagwa India Private Limited</t>
  </si>
  <si>
    <t>Oiltanking Infrastructure Services Private Limited</t>
  </si>
  <si>
    <t>Cango Networks Private Limited</t>
  </si>
  <si>
    <t>Terracotta Software India Private Limited</t>
  </si>
  <si>
    <t>Vinayak Services Private Limited</t>
  </si>
  <si>
    <t>Agarwal Commodities Broker Private Limited</t>
  </si>
  <si>
    <t>Icp Industrial Coatings India Private Limited</t>
  </si>
  <si>
    <t>Professional Ventures Private Limited</t>
  </si>
  <si>
    <t>Dpa Technologies Private Limited</t>
  </si>
  <si>
    <t>Axio Capital Private Limited</t>
  </si>
  <si>
    <t>Coincept Accounting Solutions Private Limited</t>
  </si>
  <si>
    <t>Delcam Consulting And Technology Services Private Limited</t>
  </si>
  <si>
    <t xml:space="preserve"> Playspan India Private Limited</t>
  </si>
  <si>
    <t>Kiepe Electric India Private Limited</t>
  </si>
  <si>
    <t>Vital Technical India Private Limited</t>
  </si>
  <si>
    <t>Ing Bpo Services India Private Limited</t>
  </si>
  <si>
    <t>Mso Hospitality And Tourism Private Limited</t>
  </si>
  <si>
    <t>A-Sonic Express Logistics (India) Private Limited</t>
  </si>
  <si>
    <t>47Line Technologies Private Limited</t>
  </si>
  <si>
    <t>Suburban Diagnostics (India) Private Limited</t>
  </si>
  <si>
    <t>Magizham Nidhi Limited</t>
  </si>
  <si>
    <t>Spicaworks India Private Limited</t>
  </si>
  <si>
    <t>Tulsiimpex Forwarders Private Limited</t>
  </si>
  <si>
    <t>Quiet Platforms India Private Limited</t>
  </si>
  <si>
    <t>Royal Hire Purchase Private Limited</t>
  </si>
  <si>
    <t>Lxtech India Private Limited</t>
  </si>
  <si>
    <t>Aquagel Chemicals (Bhavnagar) Private Limited</t>
  </si>
  <si>
    <t>Micello (India) Private Limited</t>
  </si>
  <si>
    <t>Toolbox Technologies Private Limited</t>
  </si>
  <si>
    <t>Chakra Dealtrade Private Limited</t>
  </si>
  <si>
    <t>Aecio It Solutions India Private Limited</t>
  </si>
  <si>
    <t>Numans Technologies Private Limited</t>
  </si>
  <si>
    <t>Pharmaspectra Informatics Private Limited</t>
  </si>
  <si>
    <t>Aliceblue Insurance Broking Private Limited</t>
  </si>
  <si>
    <t>Notes: '0' means an amount below two decimals;</t>
  </si>
  <si>
    <t xml:space="preserve"> '-' means no value</t>
  </si>
  <si>
    <t># Data awaited</t>
  </si>
  <si>
    <t>Table 23: List of ongoing cases for PPIRP as on March 31, 2026</t>
  </si>
  <si>
    <t>Ramdurlabhpur Tea Co Limited</t>
  </si>
  <si>
    <t>6.       </t>
  </si>
  <si>
    <t>7.       </t>
  </si>
  <si>
    <t xml:space="preserve">2016-17 (Nov– Dec) # </t>
  </si>
  <si>
    <t>2016-17 (Jan– Mar)</t>
  </si>
  <si>
    <t>Apr-Jun, 2025</t>
  </si>
  <si>
    <t>Note: Registration of 6 RVs have since been cancelled.</t>
  </si>
  <si>
    <t>Sept-Dec, 2025</t>
  </si>
  <si>
    <t>6108*</t>
  </si>
  <si>
    <t>*Registration of 16 RVs have been cancelled.</t>
  </si>
  <si>
    <t>Details of CIRP cases as on March 31, 2026</t>
  </si>
  <si>
    <t>Sectoral Distribution of CIRPs as on March 31, 2026</t>
  </si>
  <si>
    <t>Outcome of CIRPs initiated Stakeholder-wise, as on March 31, 2026</t>
  </si>
  <si>
    <t>Status of ongoing CIRPs as on March 31, 2026</t>
  </si>
  <si>
    <t>Details of resolution of Large Cases as on March 31, 2026</t>
  </si>
  <si>
    <t>Closure of CIRPs by Withdrawal till March 31, 2026</t>
  </si>
  <si>
    <t>Status of Liquidation Processes as on March 31, 2026</t>
  </si>
  <si>
    <t>Commencement of Voluntary Liquidations till March 31, 2026</t>
  </si>
  <si>
    <t>Status of Voluntary Liquidations as on March 31, 2026</t>
  </si>
  <si>
    <t>Corporate Liquidation Accounts as on March 31, 2026</t>
  </si>
  <si>
    <t>List of ongoing cases for PPIRP as on March 31, 2026</t>
  </si>
  <si>
    <t>Registered IPs and AFAs as on March 31, 2026</t>
  </si>
  <si>
    <t>Distribution of IPs as per their eligibility as on March 31, 2026</t>
  </si>
  <si>
    <t>Age Profile of IPs (individual) as on March 31, 2026</t>
  </si>
  <si>
    <t>Replacement of IRP with RP as on March 31, 2026</t>
  </si>
  <si>
    <t>IPEs as on March 31, 2026</t>
  </si>
  <si>
    <t>Registered Valuers as on March 31, 2026</t>
  </si>
  <si>
    <t>Registered Valuers (Entities) as on March 31, 2026</t>
  </si>
  <si>
    <t>Registration of RVs till March 31, 2026</t>
  </si>
  <si>
    <t>Region Wise Registered Valuers as on March 31, 2026</t>
  </si>
  <si>
    <t xml:space="preserve"> Age profile of RVs as on March 31, 2026</t>
  </si>
  <si>
    <t>1692 Liquidations where Final Report Submitted</t>
  </si>
  <si>
    <t>3,37,147.87</t>
  </si>
  <si>
    <t>Ongoing 1311 Liquidations*</t>
  </si>
  <si>
    <t># Inclusive of unclaimed proceeds of Rs.25.09 crore under liquidation.
* Out of 1311 ongoing cases, liquidation value of only 1088 CDs is available. Liquidation value of 642 CDs taken during liquidation process is Rs.35,534.79 crore and liquidation value of rest of the 446 CDs captured during CIRP is Rs.15,254.99 crore.</t>
  </si>
  <si>
    <t>Number of cases where RPs have been appointed</t>
  </si>
  <si>
    <t>Debtors (u/s 94)</t>
  </si>
  <si>
    <t>Creditors (u/s 95)</t>
  </si>
  <si>
    <t>Note: The data are provisional. These are revised on a continuous basis as further information is received.</t>
  </si>
  <si>
    <t>April, 25-March, 2026</t>
  </si>
  <si>
    <t>1. CIRPs in 50 matters which yielded resolution plans and were reported earlier in this table have since moved into liquidation. The CIRPs have restarted in 30 cases and CIRPs in 19 matters, where liquidation orders were passed earlier, have yielded resolution plans.</t>
  </si>
  <si>
    <t>This excludes 50 cases where liquidation order has been set aside by NCLT / NCLAT / HC / SC</t>
  </si>
  <si>
    <t>Table 17: Commencement of Voluntary Liquidations till March 31, 2026</t>
  </si>
  <si>
    <t xml:space="preserve">Table 22: Corporate Liquidation Accounts as on March 31, 2026                              </t>
  </si>
  <si>
    <t>Table 26: Registered IPs and AFAs as on March 31, 2026</t>
  </si>
  <si>
    <t xml:space="preserve">Table 27: Registration and Cancellation of Registrations of IPs </t>
  </si>
  <si>
    <t>Table 28: Distribution of IPs as per their eligibility as on March 31, 2026</t>
  </si>
  <si>
    <t>Table 29: Age Profile of IPs (individual) as on March 31, 2026</t>
  </si>
  <si>
    <t>Table 39: Age profile of RVs as on March 31, 2026</t>
  </si>
  <si>
    <t xml:space="preserve">Table 38: Region Wise Registered Valuers as on March 31, 2026                                                                                                     </t>
  </si>
  <si>
    <t xml:space="preserve">Table 37: Registration of RVs till March 31, 2026         </t>
  </si>
  <si>
    <t xml:space="preserve">Table 36: Registered Valuers (Entities) as on March 31, 2026	</t>
  </si>
  <si>
    <t xml:space="preserve">Table 35: Registered Valuers as on March 31, 2026	</t>
  </si>
  <si>
    <t>Table 34: Details of information with NeSL</t>
  </si>
  <si>
    <t>Table 33: CPE hours earned by the IPs</t>
  </si>
  <si>
    <t>Table 32: Activities by IPAs</t>
  </si>
  <si>
    <t>Table 31: IPEs as on March 31, 2026</t>
  </si>
  <si>
    <t>Table 30: Replacement of IRP with RP as on March 31, 2026</t>
  </si>
  <si>
    <r>
      <t>Note: These CIRPs are in respect of 8403</t>
    </r>
    <r>
      <rPr>
        <sz val="12"/>
        <color rgb="FFFF0000"/>
        <rFont val="Times New Roman"/>
        <family val="1"/>
      </rPr>
      <t xml:space="preserve"> </t>
    </r>
    <r>
      <rPr>
        <sz val="12"/>
        <color theme="1"/>
        <rFont val="Times New Roman"/>
        <family val="1"/>
      </rPr>
      <t>CDs.
This excludes 1 CD which has moved directly from Board for Industrial and Financial Reconstruction (BIFR) to resolution.
Source: Compilation from website of the NCLT and filing by IPs.</t>
    </r>
  </si>
  <si>
    <t>Notes:</t>
  </si>
  <si>
    <t>Reason for Withdrawal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</si>
</sst>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4009]dd/mm/yy;@"/>
  </numFmts>
  <fonts count="68" x14ac:knownFonts="1">
    <font>
      <sz val="11"/>
      <color theme="1"/>
      <name val="Calibri"/>
      <family val="2"/>
      <scheme val="minor"/>
    </font>
    <font>
      <sz val="11"/>
      <color theme="1"/>
      <name val="Times New Roman"/>
      <family val="1"/>
    </font>
    <font>
      <b/>
      <sz val="12"/>
      <color theme="1"/>
      <name val="Times New Roman"/>
      <family val="1"/>
    </font>
    <font>
      <sz val="10"/>
      <color theme="1"/>
      <name val="Times New Roman"/>
      <family val="1"/>
    </font>
    <font>
      <i/>
      <sz val="10"/>
      <color theme="1"/>
      <name val="Times New Roman"/>
      <family val="1"/>
    </font>
    <font>
      <b/>
      <sz val="10"/>
      <name val="Times New Roman"/>
      <family val="1"/>
    </font>
    <font>
      <b/>
      <i/>
      <sz val="10"/>
      <name val="Times New Roman"/>
      <family val="1"/>
    </font>
    <font>
      <sz val="10"/>
      <color rgb="FF000000"/>
      <name val="Times New Roman"/>
      <family val="1"/>
    </font>
    <font>
      <sz val="10"/>
      <name val="Times New Roman"/>
      <family val="1"/>
    </font>
    <font>
      <b/>
      <sz val="12"/>
      <color rgb="FF000000"/>
      <name val="Times New Roman"/>
      <family val="1"/>
    </font>
    <font>
      <b/>
      <sz val="10"/>
      <color rgb="FF000000"/>
      <name val="Times New Roman"/>
      <family val="1"/>
    </font>
    <font>
      <b/>
      <sz val="10"/>
      <color theme="1"/>
      <name val="Times New Roman"/>
      <family val="1"/>
    </font>
    <font>
      <b/>
      <sz val="11"/>
      <color theme="1"/>
      <name val="Times New Roman"/>
      <family val="1"/>
    </font>
    <font>
      <b/>
      <sz val="11"/>
      <color rgb="FF000000"/>
      <name val="Times New Roman"/>
      <family val="1"/>
    </font>
    <font>
      <i/>
      <sz val="10"/>
      <color rgb="FF000000"/>
      <name val="Times New Roman"/>
      <family val="1"/>
    </font>
    <font>
      <sz val="12"/>
      <color theme="1"/>
      <name val="Calibri"/>
      <family val="2"/>
    </font>
    <font>
      <b/>
      <sz val="8"/>
      <color theme="1"/>
      <name val="Times New Roman"/>
      <family val="1"/>
    </font>
    <font>
      <i/>
      <sz val="11"/>
      <color theme="1"/>
      <name val="Times New Roman"/>
      <family val="1"/>
    </font>
    <font>
      <sz val="9"/>
      <color theme="1"/>
      <name val="Times New Roman"/>
      <family val="1"/>
    </font>
    <font>
      <sz val="9"/>
      <color rgb="FF000000"/>
      <name val="Times New Roman"/>
      <family val="1"/>
    </font>
    <font>
      <sz val="8"/>
      <color rgb="FF000000"/>
      <name val="Times New Roman"/>
      <family val="1"/>
    </font>
    <font>
      <b/>
      <sz val="8"/>
      <color rgb="FF000000"/>
      <name val="Times New Roman"/>
      <family val="1"/>
    </font>
    <font>
      <sz val="11"/>
      <color theme="1"/>
      <name val="Calibri"/>
      <family val="2"/>
      <scheme val="minor"/>
    </font>
    <font>
      <sz val="11"/>
      <color rgb="FFFF0000"/>
      <name val="Calibri"/>
      <family val="2"/>
      <scheme val="minor"/>
    </font>
    <font>
      <u/>
      <sz val="11"/>
      <color theme="10"/>
      <name val="Calibri"/>
      <family val="2"/>
      <scheme val="minor"/>
    </font>
    <font>
      <sz val="16"/>
      <color theme="1"/>
      <name val="Times New Roman"/>
      <family val="1"/>
    </font>
    <font>
      <b/>
      <sz val="16"/>
      <color rgb="FF00B050"/>
      <name val="Times New Roman"/>
      <family val="1"/>
    </font>
    <font>
      <b/>
      <sz val="14"/>
      <color rgb="FF0070C0"/>
      <name val="Times New Roman"/>
      <family val="1"/>
    </font>
    <font>
      <b/>
      <sz val="12"/>
      <color rgb="FF00B050"/>
      <name val="Times New Roman"/>
      <family val="1"/>
    </font>
    <font>
      <b/>
      <sz val="11"/>
      <name val="Times New Roman"/>
      <family val="1"/>
    </font>
    <font>
      <sz val="11"/>
      <name val="Times New Roman"/>
      <family val="1"/>
    </font>
    <font>
      <b/>
      <sz val="11"/>
      <color theme="0"/>
      <name val="Times New Roman"/>
      <family val="1"/>
    </font>
    <font>
      <sz val="10"/>
      <name val="Arial"/>
      <family val="2"/>
    </font>
    <font>
      <b/>
      <u/>
      <sz val="10"/>
      <name val="Times New Roman"/>
      <family val="1"/>
    </font>
    <font>
      <u/>
      <sz val="11"/>
      <color theme="10"/>
      <name val="Calibri"/>
      <family val="2"/>
    </font>
    <font>
      <b/>
      <sz val="12"/>
      <color theme="0"/>
      <name val="Times New Roman"/>
      <family val="1"/>
    </font>
    <font>
      <u/>
      <sz val="11"/>
      <color theme="9" tint="-0.499984740745262"/>
      <name val="Times New Roman"/>
      <family val="1"/>
    </font>
    <font>
      <sz val="9"/>
      <name val="Times New Roman"/>
      <family val="1"/>
    </font>
    <font>
      <sz val="11"/>
      <color theme="4"/>
      <name val="Times New Roman"/>
      <family val="1"/>
    </font>
    <font>
      <sz val="8"/>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0"/>
      <color theme="0"/>
      <name val="Times New Roman"/>
      <family val="1"/>
    </font>
    <font>
      <sz val="12"/>
      <color theme="0"/>
      <name val="Times New Roman"/>
      <family val="1"/>
    </font>
    <font>
      <sz val="11"/>
      <color theme="0"/>
      <name val="Times New Roman"/>
      <family val="1"/>
    </font>
    <font>
      <b/>
      <i/>
      <sz val="10"/>
      <color theme="0"/>
      <name val="Times New Roman"/>
      <family val="1"/>
    </font>
    <font>
      <sz val="10"/>
      <color theme="0"/>
      <name val="Times New Roman"/>
      <family val="1"/>
    </font>
    <font>
      <sz val="8"/>
      <color theme="0"/>
      <name val="Times New Roman"/>
      <family val="1"/>
    </font>
    <font>
      <i/>
      <sz val="11"/>
      <name val="Times New Roman"/>
      <family val="1"/>
    </font>
    <font>
      <sz val="10"/>
      <color theme="1"/>
      <name val="Calibri"/>
      <family val="2"/>
      <scheme val="minor"/>
    </font>
    <font>
      <sz val="12"/>
      <color rgb="FF000000"/>
      <name val="Times New Roman"/>
      <family val="1"/>
    </font>
    <font>
      <sz val="11"/>
      <color rgb="FF000000"/>
      <name val="Times New Roman"/>
      <family val="1"/>
    </font>
    <font>
      <i/>
      <sz val="9"/>
      <color theme="1"/>
      <name val="Times New Roman"/>
      <family val="1"/>
    </font>
    <font>
      <sz val="12"/>
      <color theme="1"/>
      <name val="Times New Roman"/>
      <family val="1"/>
    </font>
    <font>
      <b/>
      <sz val="12"/>
      <name val="Times New Roman"/>
      <family val="1"/>
    </font>
    <font>
      <u/>
      <sz val="11"/>
      <color theme="10"/>
      <name val="Times New Roman"/>
      <family val="1"/>
    </font>
    <font>
      <b/>
      <sz val="14"/>
      <color theme="0"/>
      <name val="Times New Roman"/>
      <family val="1"/>
    </font>
    <font>
      <sz val="14"/>
      <color theme="1"/>
      <name val="Times New Roman"/>
      <family val="1"/>
    </font>
    <font>
      <sz val="14"/>
      <color theme="0"/>
      <name val="Times New Roman"/>
      <family val="1"/>
    </font>
    <font>
      <i/>
      <sz val="12"/>
      <color rgb="FF000000"/>
      <name val="Times New Roman"/>
      <family val="1"/>
    </font>
    <font>
      <i/>
      <sz val="12"/>
      <color theme="1"/>
      <name val="Times New Roman"/>
      <family val="1"/>
    </font>
    <font>
      <b/>
      <sz val="11"/>
      <color theme="1"/>
      <name val="Calibri"/>
      <family val="2"/>
      <scheme val="minor"/>
    </font>
    <font>
      <sz val="12"/>
      <color theme="1"/>
      <name val="Aptos"/>
      <family val="2"/>
    </font>
    <font>
      <b/>
      <i/>
      <sz val="12"/>
      <name val="Times New Roman"/>
      <family val="1"/>
    </font>
    <font>
      <sz val="12"/>
      <color rgb="FFFF0000"/>
      <name val="Times New Roman"/>
      <family val="1"/>
    </font>
    <font>
      <sz val="10"/>
      <color rgb="FF222222"/>
      <name val="Times New Roman"/>
      <family val="1"/>
    </font>
    <font>
      <b/>
      <sz val="10"/>
      <color rgb="FF222222"/>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CE6DB"/>
        <bgColor rgb="FF000000"/>
      </patternFill>
    </fill>
    <fill>
      <patternFill patternType="solid">
        <fgColor rgb="FFECE6DB"/>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5" tint="0.59999389629810485"/>
        <bgColor indexed="64"/>
      </patternFill>
    </fill>
  </fills>
  <borders count="40">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medium">
        <color rgb="FFFFFFFF"/>
      </right>
      <top style="medium">
        <color rgb="FFFFFFFF"/>
      </top>
      <bottom/>
      <diagonal/>
    </border>
    <border>
      <left/>
      <right style="medium">
        <color rgb="FFFFFFFF"/>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FFFFFF"/>
      </left>
      <right style="medium">
        <color rgb="FFFFFFFF"/>
      </right>
      <top/>
      <bottom/>
      <diagonal/>
    </border>
    <border>
      <left style="medium">
        <color rgb="FFFFFFFF"/>
      </left>
      <right/>
      <top/>
      <bottom/>
      <diagonal/>
    </border>
  </borders>
  <cellStyleXfs count="7">
    <xf numFmtId="0" fontId="0" fillId="0" borderId="0"/>
    <xf numFmtId="9" fontId="22" fillId="0" borderId="0" applyFont="0" applyFill="0" applyBorder="0" applyAlignment="0" applyProtection="0"/>
    <xf numFmtId="0" fontId="24" fillId="0" borderId="0" applyNumberFormat="0" applyFill="0" applyBorder="0" applyAlignment="0" applyProtection="0"/>
    <xf numFmtId="0" fontId="32" fillId="0" borderId="0"/>
    <xf numFmtId="0" fontId="34" fillId="0" borderId="0" applyNumberFormat="0" applyFill="0" applyBorder="0" applyAlignment="0" applyProtection="0">
      <alignment vertical="top"/>
      <protection locked="0"/>
    </xf>
    <xf numFmtId="43" fontId="22" fillId="0" borderId="0" applyFont="0" applyFill="0" applyBorder="0" applyAlignment="0" applyProtection="0"/>
    <xf numFmtId="43" fontId="22" fillId="0" borderId="0" applyFont="0" applyFill="0" applyBorder="0" applyAlignment="0" applyProtection="0"/>
  </cellStyleXfs>
  <cellXfs count="528">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left" vertical="top"/>
    </xf>
    <xf numFmtId="0" fontId="11" fillId="5" borderId="2" xfId="0" applyFont="1" applyFill="1" applyBorder="1" applyAlignment="1">
      <alignment horizontal="center" vertical="top" wrapText="1"/>
    </xf>
    <xf numFmtId="0" fontId="3" fillId="0" borderId="0" xfId="0" applyFont="1" applyAlignment="1">
      <alignment vertical="top"/>
    </xf>
    <xf numFmtId="0" fontId="11" fillId="0" borderId="0" xfId="0" applyFont="1" applyAlignment="1">
      <alignment horizontal="justify" vertical="top"/>
    </xf>
    <xf numFmtId="0" fontId="11" fillId="5" borderId="2" xfId="0" applyFont="1" applyFill="1" applyBorder="1" applyAlignment="1">
      <alignment horizontal="center" vertical="center" wrapText="1"/>
    </xf>
    <xf numFmtId="0" fontId="10" fillId="0" borderId="0" xfId="0" applyFont="1" applyAlignment="1">
      <alignment horizontal="justify" vertical="center"/>
    </xf>
    <xf numFmtId="0" fontId="3" fillId="0" borderId="0" xfId="0" applyFont="1" applyAlignment="1">
      <alignment horizontal="center" vertical="top" wrapText="1"/>
    </xf>
    <xf numFmtId="0" fontId="15" fillId="0" borderId="0" xfId="0" applyFont="1" applyAlignment="1">
      <alignment vertical="center"/>
    </xf>
    <xf numFmtId="0" fontId="3" fillId="3" borderId="0" xfId="0" applyFont="1" applyFill="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9" fillId="0" borderId="0" xfId="0" applyFont="1" applyAlignment="1">
      <alignment vertical="top"/>
    </xf>
    <xf numFmtId="0" fontId="11" fillId="5" borderId="2" xfId="0" applyFont="1" applyFill="1" applyBorder="1" applyAlignment="1">
      <alignment horizontal="center" vertical="top"/>
    </xf>
    <xf numFmtId="0" fontId="10" fillId="5" borderId="2" xfId="0" applyFont="1" applyFill="1" applyBorder="1" applyAlignment="1">
      <alignment horizontal="center" vertical="top" wrapText="1"/>
    </xf>
    <xf numFmtId="0" fontId="1" fillId="0" borderId="0" xfId="0" applyFont="1" applyAlignment="1">
      <alignment vertical="top"/>
    </xf>
    <xf numFmtId="0" fontId="7" fillId="0" borderId="0" xfId="0" applyFont="1" applyAlignment="1">
      <alignment horizontal="right" vertical="center" wrapText="1"/>
    </xf>
    <xf numFmtId="0" fontId="7" fillId="0" borderId="0" xfId="0" applyFont="1" applyAlignment="1">
      <alignment horizontal="justify" vertical="top" wrapText="1"/>
    </xf>
    <xf numFmtId="0" fontId="0" fillId="0" borderId="0" xfId="0" applyAlignment="1">
      <alignment horizontal="right"/>
    </xf>
    <xf numFmtId="0" fontId="7" fillId="0" borderId="0" xfId="0" applyFont="1"/>
    <xf numFmtId="0" fontId="7" fillId="0" borderId="0" xfId="0" applyFont="1" applyAlignment="1">
      <alignment horizontal="left" vertical="top" wrapText="1"/>
    </xf>
    <xf numFmtId="0" fontId="18" fillId="0" borderId="0" xfId="0" applyFont="1" applyAlignment="1">
      <alignment vertical="center" wrapText="1"/>
    </xf>
    <xf numFmtId="0" fontId="11" fillId="5" borderId="7" xfId="0" applyFont="1" applyFill="1" applyBorder="1" applyAlignment="1">
      <alignment vertical="top"/>
    </xf>
    <xf numFmtId="0" fontId="3" fillId="0" borderId="0" xfId="0" applyFont="1" applyAlignment="1">
      <alignment horizontal="justify" vertical="top"/>
    </xf>
    <xf numFmtId="0" fontId="7" fillId="0" borderId="0" xfId="0" applyFont="1" applyAlignment="1">
      <alignment horizontal="justify" vertical="top"/>
    </xf>
    <xf numFmtId="0" fontId="0" fillId="5" borderId="0" xfId="0" applyFill="1"/>
    <xf numFmtId="0" fontId="1" fillId="5" borderId="0" xfId="0" applyFont="1" applyFill="1"/>
    <xf numFmtId="0" fontId="2" fillId="0" borderId="0" xfId="0" applyFont="1" applyAlignment="1">
      <alignment horizontal="left"/>
    </xf>
    <xf numFmtId="0" fontId="2" fillId="0" borderId="0" xfId="0" applyFont="1" applyAlignment="1">
      <alignment horizontal="center"/>
    </xf>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1" fillId="0" borderId="23" xfId="0" applyFont="1" applyBorder="1"/>
    <xf numFmtId="0" fontId="1" fillId="0" borderId="24" xfId="0" applyFont="1" applyBorder="1"/>
    <xf numFmtId="0" fontId="25" fillId="0" borderId="24" xfId="0" applyFont="1" applyBorder="1"/>
    <xf numFmtId="0" fontId="1" fillId="0" borderId="22" xfId="0" applyFont="1" applyBorder="1"/>
    <xf numFmtId="0" fontId="1" fillId="0" borderId="25" xfId="0" applyFont="1" applyBorder="1"/>
    <xf numFmtId="0" fontId="1" fillId="0" borderId="20" xfId="0" applyFont="1" applyBorder="1"/>
    <xf numFmtId="0" fontId="1" fillId="0" borderId="0" xfId="0" applyFont="1" applyAlignment="1">
      <alignment horizontal="center" vertical="center"/>
    </xf>
    <xf numFmtId="0" fontId="1" fillId="0" borderId="25" xfId="0" applyFont="1" applyBorder="1" applyAlignment="1">
      <alignment vertical="center"/>
    </xf>
    <xf numFmtId="0" fontId="1" fillId="0" borderId="20" xfId="0" applyFont="1" applyBorder="1" applyAlignment="1">
      <alignment vertical="center"/>
    </xf>
    <xf numFmtId="0" fontId="1" fillId="0" borderId="0" xfId="0" applyFont="1" applyAlignment="1">
      <alignment vertical="center"/>
    </xf>
    <xf numFmtId="0" fontId="1" fillId="0" borderId="21" xfId="0" applyFont="1" applyBorder="1"/>
    <xf numFmtId="0" fontId="1" fillId="0" borderId="26" xfId="0" applyFont="1" applyBorder="1"/>
    <xf numFmtId="0" fontId="1" fillId="0" borderId="19" xfId="0" applyFont="1" applyBorder="1"/>
    <xf numFmtId="0" fontId="1" fillId="5" borderId="0" xfId="0" applyFont="1" applyFill="1" applyAlignment="1">
      <alignment horizontal="center"/>
    </xf>
    <xf numFmtId="0" fontId="1" fillId="5" borderId="24" xfId="0" applyFont="1" applyFill="1" applyBorder="1"/>
    <xf numFmtId="0" fontId="1" fillId="0" borderId="0" xfId="0" applyFont="1" applyAlignment="1">
      <alignment vertical="center" wrapText="1"/>
    </xf>
    <xf numFmtId="0" fontId="23" fillId="0" borderId="0" xfId="0" applyFont="1" applyAlignment="1">
      <alignment vertical="top"/>
    </xf>
    <xf numFmtId="0" fontId="23" fillId="0" borderId="0" xfId="0" applyFont="1"/>
    <xf numFmtId="0" fontId="3" fillId="0" borderId="0" xfId="0" applyFont="1" applyAlignment="1">
      <alignment horizontal="justify" vertical="top" wrapText="1"/>
    </xf>
    <xf numFmtId="0" fontId="3" fillId="0" borderId="0" xfId="0" applyFont="1" applyAlignment="1">
      <alignment horizontal="right" vertical="center" wrapText="1"/>
    </xf>
    <xf numFmtId="0" fontId="5" fillId="5" borderId="7" xfId="0" applyFont="1" applyFill="1" applyBorder="1" applyAlignment="1">
      <alignment horizontal="right" vertical="top" wrapText="1"/>
    </xf>
    <xf numFmtId="0" fontId="12" fillId="0" borderId="0" xfId="0" applyFont="1"/>
    <xf numFmtId="0" fontId="3" fillId="0" borderId="0" xfId="0" applyFont="1" applyAlignment="1">
      <alignment horizontal="right" vertical="center"/>
    </xf>
    <xf numFmtId="0" fontId="3" fillId="0" borderId="0" xfId="0" applyFont="1" applyAlignment="1">
      <alignment horizontal="justify" vertical="center" wrapText="1"/>
    </xf>
    <xf numFmtId="0" fontId="8" fillId="0" borderId="0" xfId="0" applyFont="1" applyAlignment="1">
      <alignment horizontal="justify" vertical="top"/>
    </xf>
    <xf numFmtId="0" fontId="11" fillId="0" borderId="0" xfId="0" applyFont="1" applyAlignment="1">
      <alignment vertical="top" wrapText="1"/>
    </xf>
    <xf numFmtId="0" fontId="10" fillId="0" borderId="0" xfId="0" applyFont="1" applyAlignment="1">
      <alignment vertical="top" wrapText="1"/>
    </xf>
    <xf numFmtId="0" fontId="3" fillId="0" borderId="0" xfId="0" applyFont="1" applyAlignment="1">
      <alignment horizontal="right" vertical="top" wrapText="1"/>
    </xf>
    <xf numFmtId="0" fontId="7" fillId="0" borderId="0" xfId="0" applyFont="1" applyAlignment="1">
      <alignment horizontal="right" vertical="top" wrapText="1"/>
    </xf>
    <xf numFmtId="2" fontId="0" fillId="0" borderId="0" xfId="0" applyNumberFormat="1"/>
    <xf numFmtId="0" fontId="1" fillId="0" borderId="0" xfId="0" applyFont="1" applyAlignment="1">
      <alignment horizontal="right" vertical="center" wrapText="1"/>
    </xf>
    <xf numFmtId="0" fontId="38" fillId="0" borderId="0" xfId="0" applyFont="1" applyAlignment="1">
      <alignment horizontal="center"/>
    </xf>
    <xf numFmtId="0" fontId="38" fillId="5" borderId="24" xfId="0" applyFont="1" applyFill="1" applyBorder="1" applyAlignment="1">
      <alignment horizontal="center"/>
    </xf>
    <xf numFmtId="0" fontId="38" fillId="5" borderId="0" xfId="0" applyFont="1" applyFill="1" applyAlignment="1">
      <alignment horizontal="center"/>
    </xf>
    <xf numFmtId="0" fontId="38" fillId="0" borderId="26" xfId="0" applyFont="1" applyBorder="1" applyAlignment="1">
      <alignment horizontal="center"/>
    </xf>
    <xf numFmtId="0" fontId="3"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right" vertical="center" wrapText="1"/>
    </xf>
    <xf numFmtId="0" fontId="20" fillId="0" borderId="0" xfId="0" applyFont="1" applyAlignment="1">
      <alignment horizontal="righ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2" fontId="20" fillId="0" borderId="0" xfId="0" applyNumberFormat="1" applyFont="1" applyAlignment="1">
      <alignment horizontal="right" vertical="center" wrapText="1"/>
    </xf>
    <xf numFmtId="0" fontId="13" fillId="0" borderId="0" xfId="0" applyFont="1" applyAlignment="1">
      <alignment horizontal="left" vertical="center" wrapText="1"/>
    </xf>
    <xf numFmtId="0" fontId="40" fillId="0" borderId="0" xfId="0" applyFont="1"/>
    <xf numFmtId="0" fontId="3" fillId="0" borderId="6" xfId="0" applyFont="1" applyBorder="1" applyAlignment="1">
      <alignment vertical="center"/>
    </xf>
    <xf numFmtId="0" fontId="5" fillId="0" borderId="5" xfId="0" applyFont="1" applyBorder="1" applyAlignment="1">
      <alignment vertical="top" wrapText="1"/>
    </xf>
    <xf numFmtId="0" fontId="8" fillId="0" borderId="4" xfId="0" applyFont="1" applyBorder="1" applyAlignment="1">
      <alignment vertical="top" wrapText="1"/>
    </xf>
    <xf numFmtId="0" fontId="18" fillId="0" borderId="0" xfId="0" applyFont="1" applyAlignment="1">
      <alignment vertical="top"/>
    </xf>
    <xf numFmtId="0" fontId="17" fillId="0" borderId="0" xfId="0" applyFont="1"/>
    <xf numFmtId="0" fontId="41" fillId="0" borderId="0" xfId="0" applyFont="1" applyAlignment="1">
      <alignment horizontal="left" vertical="center"/>
    </xf>
    <xf numFmtId="0" fontId="1" fillId="0" borderId="0" xfId="0" applyFont="1" applyAlignment="1">
      <alignment horizontal="center" vertical="center" wrapText="1"/>
    </xf>
    <xf numFmtId="0" fontId="19" fillId="0" borderId="0" xfId="0" applyFont="1" applyAlignment="1">
      <alignment horizontal="left" vertical="top" wrapText="1"/>
    </xf>
    <xf numFmtId="0" fontId="42" fillId="0" borderId="0" xfId="0" applyFont="1" applyAlignment="1">
      <alignment vertical="top"/>
    </xf>
    <xf numFmtId="0" fontId="42" fillId="0" borderId="0" xfId="0" applyFont="1"/>
    <xf numFmtId="0" fontId="45" fillId="3" borderId="0" xfId="0" applyFont="1" applyFill="1"/>
    <xf numFmtId="0" fontId="45" fillId="0" borderId="0" xfId="0" applyFont="1"/>
    <xf numFmtId="0" fontId="42" fillId="3" borderId="0" xfId="0" applyFont="1" applyFill="1" applyAlignment="1">
      <alignment vertical="top"/>
    </xf>
    <xf numFmtId="0" fontId="42" fillId="3" borderId="0" xfId="0" applyFont="1" applyFill="1"/>
    <xf numFmtId="2" fontId="42" fillId="3" borderId="0" xfId="0" applyNumberFormat="1" applyFont="1" applyFill="1"/>
    <xf numFmtId="0" fontId="47" fillId="0" borderId="0" xfId="0" applyFont="1" applyAlignment="1">
      <alignment horizontal="right" vertical="center" wrapText="1"/>
    </xf>
    <xf numFmtId="0" fontId="43" fillId="3" borderId="7" xfId="0" applyFont="1" applyFill="1" applyBorder="1" applyAlignment="1">
      <alignment horizontal="center" vertical="center" wrapText="1"/>
    </xf>
    <xf numFmtId="0" fontId="46" fillId="3" borderId="2" xfId="0" applyFont="1" applyFill="1" applyBorder="1" applyAlignment="1">
      <alignment horizontal="center" vertical="top" wrapText="1"/>
    </xf>
    <xf numFmtId="0" fontId="43" fillId="3" borderId="0" xfId="0" applyFont="1" applyFill="1" applyAlignment="1">
      <alignment vertical="center" wrapText="1"/>
    </xf>
    <xf numFmtId="0" fontId="47" fillId="3" borderId="0" xfId="0" applyFont="1" applyFill="1" applyAlignment="1">
      <alignment horizontal="right" vertical="center" wrapText="1"/>
    </xf>
    <xf numFmtId="0" fontId="43" fillId="3" borderId="0" xfId="0" applyFont="1" applyFill="1" applyAlignment="1">
      <alignment horizontal="right" vertical="center" wrapText="1"/>
    </xf>
    <xf numFmtId="0" fontId="46" fillId="3" borderId="0" xfId="0" applyFont="1" applyFill="1" applyAlignment="1">
      <alignment horizontal="center" vertical="top" wrapText="1"/>
    </xf>
    <xf numFmtId="9" fontId="42" fillId="3" borderId="0" xfId="0" applyNumberFormat="1" applyFont="1" applyFill="1" applyAlignment="1">
      <alignment vertical="top"/>
    </xf>
    <xf numFmtId="0" fontId="43" fillId="3" borderId="0" xfId="0" applyFont="1" applyFill="1" applyAlignment="1">
      <alignment vertical="top" wrapText="1"/>
    </xf>
    <xf numFmtId="17" fontId="44" fillId="3" borderId="0" xfId="0" applyNumberFormat="1" applyFont="1" applyFill="1" applyAlignment="1">
      <alignment horizontal="left" vertical="center" wrapText="1"/>
    </xf>
    <xf numFmtId="0" fontId="43" fillId="0" borderId="11" xfId="0" applyFont="1" applyBorder="1" applyAlignment="1">
      <alignment horizontal="center" vertical="top" wrapText="1"/>
    </xf>
    <xf numFmtId="0" fontId="47" fillId="0" borderId="0" xfId="0" applyFont="1" applyAlignment="1">
      <alignment horizontal="left" vertical="center" wrapText="1"/>
    </xf>
    <xf numFmtId="9" fontId="47" fillId="0" borderId="0" xfId="0" applyNumberFormat="1" applyFont="1" applyAlignment="1">
      <alignment horizontal="right" vertical="center" wrapText="1"/>
    </xf>
    <xf numFmtId="10" fontId="47" fillId="0" borderId="0" xfId="0" applyNumberFormat="1" applyFont="1" applyAlignment="1">
      <alignment horizontal="right" vertical="center" wrapText="1"/>
    </xf>
    <xf numFmtId="0" fontId="43" fillId="3" borderId="0" xfId="0" applyFont="1" applyFill="1" applyAlignment="1">
      <alignment horizontal="center" vertical="center"/>
    </xf>
    <xf numFmtId="0" fontId="47" fillId="3" borderId="0" xfId="0" applyFont="1" applyFill="1" applyAlignment="1">
      <alignment vertical="center" wrapText="1"/>
    </xf>
    <xf numFmtId="10" fontId="45" fillId="3" borderId="0" xfId="1" applyNumberFormat="1" applyFont="1" applyFill="1"/>
    <xf numFmtId="0" fontId="47" fillId="3" borderId="0" xfId="0" applyFont="1" applyFill="1"/>
    <xf numFmtId="1" fontId="45" fillId="3" borderId="0" xfId="0" applyNumberFormat="1" applyFont="1" applyFill="1"/>
    <xf numFmtId="0" fontId="43" fillId="3" borderId="0" xfId="0" applyFont="1" applyFill="1" applyAlignment="1">
      <alignment horizontal="center" vertical="center" wrapText="1"/>
    </xf>
    <xf numFmtId="0" fontId="47" fillId="3" borderId="0" xfId="0" applyFont="1" applyFill="1" applyAlignment="1">
      <alignment horizontal="justify" vertical="center" wrapText="1"/>
    </xf>
    <xf numFmtId="0" fontId="47" fillId="3" borderId="0" xfId="0" applyFont="1" applyFill="1" applyAlignment="1">
      <alignment horizontal="right" vertical="top" wrapText="1"/>
    </xf>
    <xf numFmtId="9" fontId="47" fillId="3" borderId="0" xfId="1" applyFont="1" applyFill="1" applyBorder="1"/>
    <xf numFmtId="0" fontId="43" fillId="3" borderId="3" xfId="0" applyFont="1" applyFill="1" applyBorder="1" applyAlignment="1">
      <alignment vertical="top" wrapText="1"/>
    </xf>
    <xf numFmtId="0" fontId="45" fillId="3" borderId="0" xfId="0" applyFont="1" applyFill="1" applyAlignment="1">
      <alignment vertical="center" wrapText="1"/>
    </xf>
    <xf numFmtId="0" fontId="11" fillId="5" borderId="2" xfId="0" applyFont="1" applyFill="1" applyBorder="1" applyAlignment="1">
      <alignment horizontal="left" vertical="top" wrapText="1"/>
    </xf>
    <xf numFmtId="0" fontId="11" fillId="5" borderId="2" xfId="0" applyFont="1" applyFill="1" applyBorder="1" applyAlignment="1">
      <alignment horizontal="right" vertical="top" wrapText="1"/>
    </xf>
    <xf numFmtId="0" fontId="47" fillId="3" borderId="0" xfId="0" applyFont="1" applyFill="1" applyAlignment="1">
      <alignment vertical="center"/>
    </xf>
    <xf numFmtId="9" fontId="47" fillId="3" borderId="0" xfId="1" applyFont="1" applyFill="1" applyBorder="1" applyAlignment="1">
      <alignment horizontal="right" vertical="center"/>
    </xf>
    <xf numFmtId="0" fontId="43" fillId="3" borderId="0" xfId="0" applyFont="1" applyFill="1" applyAlignment="1">
      <alignment horizontal="center" vertical="top" wrapText="1"/>
    </xf>
    <xf numFmtId="0" fontId="43" fillId="3" borderId="3" xfId="0" applyFont="1" applyFill="1" applyBorder="1" applyAlignment="1">
      <alignment horizontal="center" vertical="top" wrapText="1"/>
    </xf>
    <xf numFmtId="0" fontId="48" fillId="3" borderId="0" xfId="0" applyFont="1" applyFill="1" applyAlignment="1">
      <alignment horizontal="right" vertical="center" wrapText="1"/>
    </xf>
    <xf numFmtId="0" fontId="47" fillId="3" borderId="0" xfId="0" applyFont="1" applyFill="1" applyAlignment="1">
      <alignment wrapText="1"/>
    </xf>
    <xf numFmtId="0" fontId="48" fillId="3" borderId="0" xfId="0" applyFont="1" applyFill="1" applyAlignment="1">
      <alignment vertical="center" wrapText="1"/>
    </xf>
    <xf numFmtId="2" fontId="48" fillId="3" borderId="0" xfId="0" applyNumberFormat="1" applyFont="1" applyFill="1" applyAlignment="1">
      <alignment horizontal="right" vertical="center" wrapText="1"/>
    </xf>
    <xf numFmtId="0" fontId="48" fillId="3" borderId="0" xfId="0" applyFont="1" applyFill="1" applyAlignment="1">
      <alignment horizontal="justify" vertical="center" wrapText="1"/>
    </xf>
    <xf numFmtId="0" fontId="10" fillId="0" borderId="4" xfId="0" applyFont="1" applyBorder="1" applyAlignment="1">
      <alignment vertical="top" wrapText="1"/>
    </xf>
    <xf numFmtId="0" fontId="3" fillId="0" borderId="4" xfId="0" applyFont="1" applyBorder="1" applyAlignment="1">
      <alignment horizontal="center" vertical="center"/>
    </xf>
    <xf numFmtId="0" fontId="3" fillId="0" borderId="4" xfId="0" applyFont="1" applyBorder="1" applyAlignment="1">
      <alignment horizontal="right" vertical="top" wrapText="1"/>
    </xf>
    <xf numFmtId="0" fontId="10" fillId="0" borderId="5" xfId="0" applyFont="1" applyBorder="1" applyAlignment="1">
      <alignment vertical="top" wrapText="1"/>
    </xf>
    <xf numFmtId="0" fontId="7" fillId="0" borderId="4" xfId="0" applyFont="1" applyBorder="1" applyAlignment="1">
      <alignment horizontal="right" vertical="top" wrapText="1"/>
    </xf>
    <xf numFmtId="0" fontId="18" fillId="0" borderId="0" xfId="0" applyFont="1"/>
    <xf numFmtId="0" fontId="11" fillId="5" borderId="3" xfId="0" applyFont="1" applyFill="1" applyBorder="1" applyAlignment="1">
      <alignment horizontal="left" vertical="top" wrapText="1"/>
    </xf>
    <xf numFmtId="0" fontId="11" fillId="5" borderId="3" xfId="0" applyFont="1" applyFill="1" applyBorder="1" applyAlignment="1">
      <alignment horizontal="right" vertical="top" wrapText="1"/>
    </xf>
    <xf numFmtId="0" fontId="11" fillId="5" borderId="2" xfId="0" applyFont="1" applyFill="1" applyBorder="1" applyAlignment="1">
      <alignment horizontal="left" vertical="top"/>
    </xf>
    <xf numFmtId="0" fontId="11" fillId="5" borderId="2" xfId="0" applyFont="1" applyFill="1" applyBorder="1" applyAlignment="1">
      <alignment horizontal="right" vertical="top"/>
    </xf>
    <xf numFmtId="0" fontId="11"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3" fillId="0" borderId="0" xfId="0" applyFont="1" applyAlignment="1">
      <alignment horizontal="right" vertical="center" wrapText="1" indent="1"/>
    </xf>
    <xf numFmtId="0" fontId="23" fillId="3" borderId="0" xfId="0" applyFont="1" applyFill="1"/>
    <xf numFmtId="0" fontId="23" fillId="3" borderId="0" xfId="0" applyFont="1" applyFill="1" applyAlignment="1">
      <alignment vertical="top"/>
    </xf>
    <xf numFmtId="0" fontId="10"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16" xfId="0" applyFont="1" applyBorder="1" applyAlignment="1">
      <alignment horizontal="left" vertical="top" wrapText="1"/>
    </xf>
    <xf numFmtId="0" fontId="7" fillId="0" borderId="33" xfId="0" applyFont="1" applyBorder="1" applyAlignment="1">
      <alignment horizontal="left" vertical="top" wrapText="1"/>
    </xf>
    <xf numFmtId="0" fontId="3" fillId="6" borderId="0" xfId="0" applyFont="1" applyFill="1"/>
    <xf numFmtId="0" fontId="3" fillId="0" borderId="0" xfId="0" applyFont="1" applyAlignment="1">
      <alignment horizontal="left" vertical="center"/>
    </xf>
    <xf numFmtId="0" fontId="11" fillId="5" borderId="2" xfId="0" applyFont="1" applyFill="1" applyBorder="1" applyAlignment="1">
      <alignment horizontal="right" vertical="top" wrapText="1" indent="1"/>
    </xf>
    <xf numFmtId="0" fontId="10" fillId="5" borderId="2" xfId="0" applyFont="1" applyFill="1" applyBorder="1" applyAlignment="1">
      <alignment horizontal="right" vertical="top" wrapText="1" indent="1"/>
    </xf>
    <xf numFmtId="0" fontId="40" fillId="3" borderId="0" xfId="0" applyFont="1" applyFill="1"/>
    <xf numFmtId="0" fontId="5" fillId="5" borderId="2" xfId="0" applyFont="1" applyFill="1" applyBorder="1" applyAlignment="1">
      <alignment horizontal="center" vertical="top" wrapText="1"/>
    </xf>
    <xf numFmtId="0" fontId="5" fillId="5" borderId="7" xfId="0" applyFont="1" applyFill="1" applyBorder="1" applyAlignment="1">
      <alignment horizontal="left" vertical="top" wrapText="1"/>
    </xf>
    <xf numFmtId="0" fontId="37" fillId="0" borderId="0" xfId="0" applyFont="1"/>
    <xf numFmtId="0" fontId="7" fillId="7" borderId="0" xfId="0" applyFont="1" applyFill="1" applyAlignment="1">
      <alignment horizontal="right" vertical="center" wrapText="1"/>
    </xf>
    <xf numFmtId="9" fontId="40" fillId="3" borderId="0" xfId="0" applyNumberFormat="1" applyFont="1" applyFill="1"/>
    <xf numFmtId="0" fontId="51" fillId="0" borderId="6" xfId="0" applyFont="1" applyBorder="1" applyAlignment="1">
      <alignment horizontal="left" vertical="top"/>
    </xf>
    <xf numFmtId="0" fontId="4" fillId="0" borderId="0" xfId="0" applyFont="1" applyAlignment="1">
      <alignment horizontal="justify" vertical="top"/>
    </xf>
    <xf numFmtId="0" fontId="43" fillId="0" borderId="0" xfId="0" applyFont="1" applyAlignment="1">
      <alignment horizontal="center" vertical="top" wrapText="1"/>
    </xf>
    <xf numFmtId="0" fontId="3" fillId="0" borderId="0" xfId="0" applyFont="1" applyAlignment="1">
      <alignment horizontal="left" vertical="top" wrapText="1"/>
    </xf>
    <xf numFmtId="0" fontId="17" fillId="0" borderId="0" xfId="0" applyFont="1" applyAlignment="1">
      <alignment horizontal="right" vertical="center"/>
    </xf>
    <xf numFmtId="0" fontId="5" fillId="5" borderId="3" xfId="0" applyFont="1" applyFill="1" applyBorder="1" applyAlignment="1">
      <alignment horizontal="right" vertical="top" wrapText="1" indent="1"/>
    </xf>
    <xf numFmtId="0" fontId="11" fillId="5" borderId="0" xfId="0" applyFont="1" applyFill="1" applyAlignment="1">
      <alignment horizontal="center" vertical="top" wrapText="1"/>
    </xf>
    <xf numFmtId="0" fontId="10" fillId="5" borderId="0" xfId="0" applyFont="1" applyFill="1" applyAlignment="1">
      <alignment horizontal="right" vertical="center" wrapText="1"/>
    </xf>
    <xf numFmtId="0" fontId="50" fillId="0" borderId="0" xfId="0" applyFont="1" applyAlignment="1">
      <alignment horizontal="center" vertical="top"/>
    </xf>
    <xf numFmtId="0" fontId="50" fillId="0" borderId="0" xfId="0" applyFont="1" applyAlignment="1">
      <alignment vertical="top"/>
    </xf>
    <xf numFmtId="0" fontId="51" fillId="0" borderId="0" xfId="0" applyFont="1" applyAlignment="1">
      <alignment horizontal="left" vertical="top" wrapText="1"/>
    </xf>
    <xf numFmtId="0" fontId="52" fillId="0" borderId="0" xfId="0" applyFont="1" applyAlignment="1">
      <alignment horizontal="right" vertical="center" wrapText="1"/>
    </xf>
    <xf numFmtId="0" fontId="52" fillId="0" borderId="0" xfId="0" applyFont="1" applyAlignment="1">
      <alignment vertical="center" wrapText="1"/>
    </xf>
    <xf numFmtId="164" fontId="50" fillId="0" borderId="0" xfId="0" applyNumberFormat="1" applyFont="1" applyAlignment="1">
      <alignment horizontal="center" vertical="top"/>
    </xf>
    <xf numFmtId="0" fontId="50" fillId="5" borderId="0" xfId="0" applyFont="1" applyFill="1" applyAlignment="1">
      <alignment vertical="top"/>
    </xf>
    <xf numFmtId="0" fontId="50" fillId="5" borderId="0" xfId="0" applyFont="1" applyFill="1" applyAlignment="1">
      <alignment horizontal="center" vertical="top"/>
    </xf>
    <xf numFmtId="0" fontId="3" fillId="0" borderId="4" xfId="0" applyFont="1" applyBorder="1" applyAlignment="1">
      <alignment vertical="center"/>
    </xf>
    <xf numFmtId="0" fontId="35" fillId="3" borderId="0" xfId="2" applyFont="1" applyFill="1" applyAlignment="1">
      <alignment horizontal="center" wrapText="1"/>
    </xf>
    <xf numFmtId="0" fontId="29" fillId="5" borderId="3" xfId="0" applyFont="1" applyFill="1" applyBorder="1" applyAlignment="1">
      <alignment horizontal="center" vertical="center" wrapText="1"/>
    </xf>
    <xf numFmtId="0" fontId="29" fillId="5" borderId="3" xfId="0" applyFont="1" applyFill="1" applyBorder="1" applyAlignment="1">
      <alignment horizontal="center" vertical="center"/>
    </xf>
    <xf numFmtId="0" fontId="30" fillId="5" borderId="3" xfId="0" applyFont="1" applyFill="1" applyBorder="1" applyAlignment="1">
      <alignment horizontal="center" vertical="top" wrapText="1"/>
    </xf>
    <xf numFmtId="0" fontId="30" fillId="5" borderId="3" xfId="2" applyFont="1" applyFill="1" applyBorder="1" applyAlignment="1">
      <alignment horizontal="center" vertical="top" wrapText="1"/>
    </xf>
    <xf numFmtId="0" fontId="1" fillId="5" borderId="3" xfId="0" applyFont="1" applyFill="1" applyBorder="1" applyAlignment="1">
      <alignment horizontal="center"/>
    </xf>
    <xf numFmtId="0" fontId="3" fillId="0" borderId="6" xfId="0" applyFont="1" applyBorder="1" applyAlignment="1">
      <alignment horizontal="center" vertical="center"/>
    </xf>
    <xf numFmtId="0" fontId="11" fillId="5" borderId="0" xfId="0" applyFont="1" applyFill="1" applyAlignment="1">
      <alignment horizontal="center" vertical="center" wrapText="1"/>
    </xf>
    <xf numFmtId="0" fontId="2" fillId="2" borderId="0" xfId="0" applyFont="1" applyFill="1" applyAlignment="1">
      <alignment horizontal="left" vertical="center"/>
    </xf>
    <xf numFmtId="0" fontId="10" fillId="5" borderId="0" xfId="0" applyFont="1" applyFill="1" applyAlignment="1">
      <alignment horizontal="center" vertical="center" wrapText="1"/>
    </xf>
    <xf numFmtId="0" fontId="10" fillId="5" borderId="34" xfId="0" applyFont="1" applyFill="1" applyBorder="1" applyAlignment="1">
      <alignment horizontal="right" vertical="center" wrapText="1"/>
    </xf>
    <xf numFmtId="0" fontId="7" fillId="0" borderId="0" xfId="0" applyFont="1" applyAlignment="1">
      <alignment horizontal="center" vertical="center" wrapText="1"/>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55" fillId="5" borderId="12" xfId="0" applyFont="1" applyFill="1" applyBorder="1" applyAlignment="1">
      <alignment horizontal="center" vertical="top" wrapText="1"/>
    </xf>
    <xf numFmtId="0" fontId="55" fillId="5" borderId="0" xfId="0" applyFont="1" applyFill="1" applyAlignment="1">
      <alignment horizontal="center" vertical="center" wrapText="1"/>
    </xf>
    <xf numFmtId="0" fontId="54" fillId="0" borderId="0" xfId="0" applyFont="1" applyAlignment="1">
      <alignment horizontal="center" vertical="top"/>
    </xf>
    <xf numFmtId="0" fontId="54" fillId="0" borderId="0" xfId="0" applyFont="1" applyAlignment="1">
      <alignment vertical="top"/>
    </xf>
    <xf numFmtId="164" fontId="54" fillId="0" borderId="0" xfId="0" applyNumberFormat="1" applyFont="1" applyAlignment="1">
      <alignment vertical="top"/>
    </xf>
    <xf numFmtId="0" fontId="30" fillId="0" borderId="15" xfId="2" applyFont="1" applyBorder="1"/>
    <xf numFmtId="0" fontId="11" fillId="0" borderId="5" xfId="0" applyFont="1" applyBorder="1" applyAlignment="1">
      <alignment vertical="top" wrapText="1"/>
    </xf>
    <xf numFmtId="0" fontId="11" fillId="0" borderId="5" xfId="0" applyFont="1" applyBorder="1" applyAlignment="1">
      <alignment horizontal="right" vertical="center" wrapText="1" indent="8"/>
    </xf>
    <xf numFmtId="0" fontId="3" fillId="0" borderId="4" xfId="0" applyFont="1" applyBorder="1" applyAlignment="1">
      <alignment vertical="top" wrapText="1"/>
    </xf>
    <xf numFmtId="0" fontId="58" fillId="0" borderId="0" xfId="0" applyFont="1"/>
    <xf numFmtId="0" fontId="57" fillId="3" borderId="12"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7" fillId="3" borderId="0" xfId="0" applyFont="1" applyFill="1" applyAlignment="1">
      <alignment horizontal="center" vertical="center"/>
    </xf>
    <xf numFmtId="0" fontId="59" fillId="3" borderId="0" xfId="0" applyFont="1" applyFill="1" applyAlignment="1">
      <alignment vertical="center" wrapText="1"/>
    </xf>
    <xf numFmtId="0" fontId="59" fillId="3" borderId="0" xfId="0" applyFont="1" applyFill="1" applyAlignment="1">
      <alignment horizontal="right" vertical="center" wrapText="1"/>
    </xf>
    <xf numFmtId="10" fontId="59" fillId="3" borderId="0" xfId="1" applyNumberFormat="1" applyFont="1" applyFill="1"/>
    <xf numFmtId="0" fontId="58" fillId="0" borderId="0" xfId="0" applyFont="1" applyAlignment="1">
      <alignment vertical="top"/>
    </xf>
    <xf numFmtId="0" fontId="59" fillId="3" borderId="0" xfId="0" applyFont="1" applyFill="1" applyAlignment="1">
      <alignment vertical="top"/>
    </xf>
    <xf numFmtId="0" fontId="59" fillId="3" borderId="0" xfId="0" applyFont="1" applyFill="1"/>
    <xf numFmtId="0" fontId="7" fillId="0" borderId="26" xfId="0" applyFont="1" applyBorder="1" applyAlignment="1">
      <alignment horizontal="right" vertical="center" wrapText="1"/>
    </xf>
    <xf numFmtId="0" fontId="10" fillId="0" borderId="0" xfId="0" applyFont="1" applyAlignment="1">
      <alignment horizontal="center" vertical="center" wrapText="1"/>
    </xf>
    <xf numFmtId="0" fontId="7" fillId="0" borderId="0" xfId="0" applyFont="1" applyAlignment="1">
      <alignment horizontal="right" vertical="center" wrapText="1" indent="8"/>
    </xf>
    <xf numFmtId="0" fontId="51" fillId="0" borderId="0" xfId="0" applyFont="1" applyAlignment="1">
      <alignment horizontal="right" vertical="center" wrapText="1"/>
    </xf>
    <xf numFmtId="0" fontId="51" fillId="0" borderId="0" xfId="0" applyFont="1" applyAlignment="1">
      <alignment vertical="center" wrapText="1"/>
    </xf>
    <xf numFmtId="0" fontId="9" fillId="0" borderId="0" xfId="0" applyFont="1"/>
    <xf numFmtId="0" fontId="61" fillId="0" borderId="0" xfId="0" applyFont="1"/>
    <xf numFmtId="0" fontId="11" fillId="5" borderId="12" xfId="0" applyFont="1" applyFill="1" applyBorder="1" applyAlignment="1">
      <alignment horizontal="center" vertical="top" wrapText="1"/>
    </xf>
    <xf numFmtId="0" fontId="10" fillId="5" borderId="0" xfId="0" applyFont="1" applyFill="1" applyAlignment="1">
      <alignment horizontal="left" vertical="top" wrapText="1"/>
    </xf>
    <xf numFmtId="0" fontId="61" fillId="0" borderId="0" xfId="0" applyFont="1" applyAlignment="1">
      <alignment horizontal="justify" vertical="center"/>
    </xf>
    <xf numFmtId="0" fontId="13" fillId="5" borderId="38" xfId="0" applyFont="1" applyFill="1" applyBorder="1" applyAlignment="1">
      <alignment vertical="center" wrapText="1"/>
    </xf>
    <xf numFmtId="0" fontId="13" fillId="5" borderId="35" xfId="0" applyFont="1" applyFill="1" applyBorder="1" applyAlignment="1">
      <alignment horizontal="right" vertical="center" wrapText="1"/>
    </xf>
    <xf numFmtId="0" fontId="54" fillId="0" borderId="0" xfId="0" applyFont="1"/>
    <xf numFmtId="0" fontId="54" fillId="0" borderId="0" xfId="0" applyFont="1" applyAlignment="1">
      <alignment horizontal="justify" vertical="center"/>
    </xf>
    <xf numFmtId="0" fontId="62" fillId="0" borderId="0" xfId="0" applyFont="1"/>
    <xf numFmtId="4" fontId="3" fillId="0" borderId="0" xfId="0" applyNumberFormat="1" applyFont="1" applyAlignment="1">
      <alignment horizontal="right" vertical="center"/>
    </xf>
    <xf numFmtId="0" fontId="63" fillId="0" borderId="0" xfId="0" applyFont="1" applyAlignment="1">
      <alignment vertical="center" wrapText="1"/>
    </xf>
    <xf numFmtId="0" fontId="51" fillId="0" borderId="0" xfId="0" applyFont="1" applyAlignment="1">
      <alignment vertical="top" wrapText="1"/>
    </xf>
    <xf numFmtId="0" fontId="54" fillId="0" borderId="0" xfId="0" applyFont="1" applyAlignment="1">
      <alignment vertical="top" wrapText="1"/>
    </xf>
    <xf numFmtId="0" fontId="2" fillId="5" borderId="5" xfId="0" applyFont="1" applyFill="1" applyBorder="1" applyAlignment="1">
      <alignment vertical="top" wrapText="1"/>
    </xf>
    <xf numFmtId="0" fontId="61" fillId="0" borderId="0" xfId="0" applyFont="1" applyAlignment="1">
      <alignment horizontal="right" vertical="center"/>
    </xf>
    <xf numFmtId="0" fontId="35" fillId="8" borderId="0" xfId="2" applyFont="1" applyFill="1" applyAlignment="1">
      <alignment horizontal="center" wrapText="1"/>
    </xf>
    <xf numFmtId="0" fontId="13" fillId="6" borderId="0" xfId="0" applyFont="1" applyFill="1" applyAlignment="1">
      <alignment horizontal="left" vertical="center" wrapText="1"/>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top" wrapText="1"/>
    </xf>
    <xf numFmtId="0" fontId="11" fillId="5" borderId="7" xfId="0" applyFont="1" applyFill="1" applyBorder="1" applyAlignment="1">
      <alignment horizontal="center" vertical="top" wrapText="1"/>
    </xf>
    <xf numFmtId="0" fontId="8" fillId="3" borderId="27" xfId="3" applyFont="1" applyFill="1" applyBorder="1" applyAlignment="1">
      <alignment horizontal="justify" vertical="center" wrapText="1"/>
    </xf>
    <xf numFmtId="0" fontId="8" fillId="3" borderId="0" xfId="3" applyFont="1" applyFill="1" applyAlignment="1">
      <alignment horizontal="justify" vertical="center" wrapText="1"/>
    </xf>
    <xf numFmtId="0" fontId="8" fillId="3" borderId="28" xfId="3" applyFont="1" applyFill="1" applyBorder="1" applyAlignment="1">
      <alignment horizontal="justify" vertical="center" wrapText="1"/>
    </xf>
    <xf numFmtId="0" fontId="8" fillId="3" borderId="29" xfId="3" applyFont="1" applyFill="1" applyBorder="1" applyAlignment="1">
      <alignment horizontal="justify" vertical="top" wrapText="1"/>
    </xf>
    <xf numFmtId="0" fontId="8" fillId="3" borderId="5" xfId="3" applyFont="1" applyFill="1" applyBorder="1" applyAlignment="1">
      <alignment horizontal="justify" vertical="top" wrapText="1"/>
    </xf>
    <xf numFmtId="0" fontId="8" fillId="3" borderId="30" xfId="3" applyFont="1" applyFill="1" applyBorder="1" applyAlignment="1">
      <alignment horizontal="justify" vertical="top" wrapText="1"/>
    </xf>
    <xf numFmtId="0" fontId="3" fillId="9" borderId="29" xfId="4" applyFont="1" applyFill="1" applyBorder="1" applyAlignment="1" applyProtection="1">
      <alignment horizontal="left" vertical="center" wrapText="1"/>
    </xf>
    <xf numFmtId="0" fontId="3" fillId="9" borderId="5" xfId="4" applyFont="1" applyFill="1" applyBorder="1" applyAlignment="1" applyProtection="1">
      <alignment horizontal="left" vertical="center"/>
    </xf>
    <xf numFmtId="0" fontId="3" fillId="9" borderId="30" xfId="4" applyFont="1" applyFill="1" applyBorder="1" applyAlignment="1" applyProtection="1">
      <alignment horizontal="left" vertical="center"/>
    </xf>
    <xf numFmtId="0" fontId="56" fillId="0" borderId="13" xfId="2" applyFont="1" applyBorder="1"/>
    <xf numFmtId="0" fontId="56" fillId="0" borderId="14" xfId="2" applyFont="1" applyBorder="1"/>
    <xf numFmtId="0" fontId="56" fillId="0" borderId="15" xfId="2" applyFont="1" applyBorder="1"/>
    <xf numFmtId="0" fontId="56" fillId="0" borderId="0" xfId="2" applyFont="1" applyFill="1"/>
    <xf numFmtId="0" fontId="36" fillId="5" borderId="3" xfId="2" applyFont="1" applyFill="1" applyBorder="1" applyAlignment="1">
      <alignment horizontal="left"/>
    </xf>
    <xf numFmtId="0" fontId="30" fillId="0" borderId="0" xfId="2" applyFont="1" applyFill="1" applyBorder="1" applyAlignment="1">
      <alignment horizontal="left"/>
    </xf>
    <xf numFmtId="0" fontId="56" fillId="0" borderId="13" xfId="2" applyFont="1" applyBorder="1" applyAlignment="1">
      <alignment horizontal="left"/>
    </xf>
    <xf numFmtId="0" fontId="56" fillId="0" borderId="14" xfId="2" applyFont="1" applyBorder="1" applyAlignment="1">
      <alignment horizontal="left"/>
    </xf>
    <xf numFmtId="0" fontId="56" fillId="0" borderId="15" xfId="2" applyFont="1" applyBorder="1" applyAlignment="1">
      <alignment horizontal="left"/>
    </xf>
    <xf numFmtId="0" fontId="56" fillId="0" borderId="13" xfId="2" applyFont="1" applyFill="1" applyBorder="1"/>
    <xf numFmtId="0" fontId="56" fillId="0" borderId="14" xfId="2" applyFont="1" applyFill="1" applyBorder="1"/>
    <xf numFmtId="0" fontId="56" fillId="0" borderId="15" xfId="2" applyFont="1" applyFill="1" applyBorder="1"/>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29" fillId="5" borderId="3" xfId="0" applyFont="1" applyFill="1" applyBorder="1" applyAlignment="1">
      <alignment horizontal="center" vertical="center"/>
    </xf>
    <xf numFmtId="0" fontId="56" fillId="0" borderId="13" xfId="2" applyFont="1" applyFill="1" applyBorder="1" applyAlignment="1">
      <alignment horizontal="left"/>
    </xf>
    <xf numFmtId="0" fontId="56" fillId="0" borderId="14" xfId="2" applyFont="1" applyFill="1" applyBorder="1" applyAlignment="1">
      <alignment horizontal="left"/>
    </xf>
    <xf numFmtId="0" fontId="56" fillId="0" borderId="15" xfId="2" applyFont="1" applyFill="1" applyBorder="1" applyAlignment="1">
      <alignment horizontal="left"/>
    </xf>
    <xf numFmtId="0" fontId="2" fillId="5" borderId="0" xfId="0" applyFont="1" applyFill="1" applyAlignment="1">
      <alignment horizontal="left" vertical="center"/>
    </xf>
    <xf numFmtId="0" fontId="35" fillId="8" borderId="0" xfId="2" applyFont="1" applyFill="1" applyAlignment="1">
      <alignment horizontal="center" vertical="center" wrapText="1"/>
    </xf>
    <xf numFmtId="0" fontId="54" fillId="0" borderId="0" xfId="0" applyFont="1" applyAlignment="1">
      <alignment horizontal="left" vertical="top" wrapText="1"/>
    </xf>
    <xf numFmtId="0" fontId="37" fillId="0" borderId="0" xfId="0" applyFont="1" applyAlignment="1">
      <alignment vertical="center"/>
    </xf>
    <xf numFmtId="0" fontId="37" fillId="0" borderId="0" xfId="0" applyFont="1" applyAlignment="1">
      <alignment vertical="center" wrapText="1"/>
    </xf>
    <xf numFmtId="0" fontId="2" fillId="0" borderId="0" xfId="0" applyFont="1" applyAlignment="1">
      <alignment horizontal="left"/>
    </xf>
    <xf numFmtId="0" fontId="12" fillId="0" borderId="0" xfId="0" applyFont="1" applyAlignment="1">
      <alignment horizontal="left"/>
    </xf>
    <xf numFmtId="0" fontId="8" fillId="0" borderId="0" xfId="0" applyFont="1" applyAlignment="1">
      <alignment horizontal="left" vertical="center"/>
    </xf>
    <xf numFmtId="0" fontId="9" fillId="3" borderId="0" xfId="0" applyFont="1" applyFill="1" applyAlignment="1">
      <alignment horizontal="left"/>
    </xf>
    <xf numFmtId="0" fontId="5" fillId="5" borderId="1"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2" xfId="0" applyFont="1" applyFill="1" applyBorder="1" applyAlignment="1">
      <alignment horizontal="left" vertical="top" wrapText="1"/>
    </xf>
    <xf numFmtId="0" fontId="5" fillId="5" borderId="7" xfId="0" applyFont="1" applyFill="1" applyBorder="1" applyAlignment="1">
      <alignment horizontal="left" vertical="top" wrapText="1"/>
    </xf>
    <xf numFmtId="0" fontId="2" fillId="3" borderId="0" xfId="0" applyFont="1" applyFill="1" applyAlignment="1">
      <alignment horizontal="left" vertical="center" wrapText="1"/>
    </xf>
    <xf numFmtId="0" fontId="5" fillId="5" borderId="7"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 xfId="0" applyFont="1" applyFill="1" applyBorder="1" applyAlignment="1">
      <alignment horizontal="left" vertical="top" wrapText="1"/>
    </xf>
    <xf numFmtId="0" fontId="43" fillId="3" borderId="0" xfId="0" applyFont="1" applyFill="1" applyAlignment="1">
      <alignment horizontal="center" vertical="top" wrapText="1"/>
    </xf>
    <xf numFmtId="0" fontId="18" fillId="0" borderId="11" xfId="0" applyFont="1" applyBorder="1" applyAlignment="1">
      <alignment horizontal="justify" vertical="top" wrapText="1"/>
    </xf>
    <xf numFmtId="0" fontId="2" fillId="3" borderId="0" xfId="0" applyFont="1" applyFill="1" applyAlignment="1">
      <alignment horizontal="left" vertical="top" wrapText="1"/>
    </xf>
    <xf numFmtId="0" fontId="10" fillId="0" borderId="11" xfId="0" applyFont="1" applyBorder="1" applyAlignment="1">
      <alignment horizontal="center" vertical="center" wrapText="1"/>
    </xf>
    <xf numFmtId="0" fontId="31" fillId="8" borderId="0" xfId="2" applyFont="1" applyFill="1" applyAlignment="1">
      <alignment horizontal="center" wrapText="1"/>
    </xf>
    <xf numFmtId="0" fontId="13" fillId="3" borderId="0" xfId="0" applyFont="1" applyFill="1" applyAlignment="1">
      <alignment horizontal="left" vertical="center" wrapText="1"/>
    </xf>
    <xf numFmtId="0" fontId="2" fillId="0" borderId="0" xfId="0" applyFont="1" applyAlignment="1">
      <alignment horizontal="left" vertical="center" wrapText="1"/>
    </xf>
    <xf numFmtId="0" fontId="12" fillId="0" borderId="0" xfId="0" applyFont="1" applyAlignment="1">
      <alignment horizontal="center"/>
    </xf>
    <xf numFmtId="0" fontId="57" fillId="8" borderId="0" xfId="2" applyFont="1" applyFill="1" applyAlignment="1">
      <alignment horizontal="center" vertical="center" wrapText="1"/>
    </xf>
    <xf numFmtId="0" fontId="35" fillId="8" borderId="0" xfId="2" applyFont="1" applyFill="1" applyAlignment="1">
      <alignment horizontal="center" vertical="top" wrapText="1"/>
    </xf>
    <xf numFmtId="0" fontId="2" fillId="0" borderId="0" xfId="0" applyFont="1" applyAlignment="1">
      <alignment horizontal="left" vertical="top" wrapText="1"/>
    </xf>
    <xf numFmtId="0" fontId="14" fillId="0" borderId="0" xfId="0" applyFont="1" applyAlignment="1">
      <alignment horizontal="right" vertical="center"/>
    </xf>
    <xf numFmtId="0" fontId="13" fillId="2" borderId="0" xfId="0" applyFont="1" applyFill="1" applyAlignment="1">
      <alignment horizontal="left" vertical="center" wrapText="1"/>
    </xf>
    <xf numFmtId="0" fontId="17" fillId="0" borderId="0" xfId="0" applyFont="1" applyAlignment="1">
      <alignment horizontal="right" vertical="center"/>
    </xf>
    <xf numFmtId="0" fontId="11" fillId="5" borderId="17"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18" xfId="0" applyFont="1" applyFill="1" applyBorder="1" applyAlignment="1">
      <alignment horizontal="center" vertical="top" wrapText="1"/>
    </xf>
    <xf numFmtId="0" fontId="11" fillId="5" borderId="11" xfId="0" applyFont="1" applyFill="1" applyBorder="1" applyAlignment="1">
      <alignment horizontal="center" vertical="top" wrapText="1"/>
    </xf>
    <xf numFmtId="0" fontId="11" fillId="5" borderId="0" xfId="0" applyFont="1" applyFill="1" applyAlignment="1">
      <alignment horizontal="center" vertical="top" wrapText="1"/>
    </xf>
    <xf numFmtId="0" fontId="13" fillId="6" borderId="0" xfId="0" applyFont="1" applyFill="1" applyAlignment="1">
      <alignment horizontal="left" vertical="center"/>
    </xf>
    <xf numFmtId="0" fontId="3"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43" fillId="8" borderId="0" xfId="2" applyFont="1" applyFill="1" applyAlignment="1">
      <alignment horizontal="center" vertical="top" wrapText="1"/>
    </xf>
    <xf numFmtId="0" fontId="10" fillId="5" borderId="0" xfId="0" applyFont="1" applyFill="1" applyAlignment="1">
      <alignment horizontal="left" vertical="top" wrapText="1"/>
    </xf>
    <xf numFmtId="0" fontId="14" fillId="0" borderId="0" xfId="0" applyFont="1" applyAlignment="1">
      <alignment horizontal="right" vertical="top"/>
    </xf>
    <xf numFmtId="0" fontId="37" fillId="0" borderId="0" xfId="0" applyFont="1" applyAlignment="1">
      <alignment horizontal="left" vertical="center" wrapText="1"/>
    </xf>
    <xf numFmtId="0" fontId="31" fillId="8" borderId="0" xfId="2" applyFont="1" applyFill="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justify" vertical="center" wrapText="1"/>
    </xf>
    <xf numFmtId="0" fontId="2" fillId="2" borderId="0" xfId="0" applyFont="1" applyFill="1" applyAlignment="1">
      <alignment horizontal="left" vertical="center" wrapText="1"/>
    </xf>
    <xf numFmtId="0" fontId="4" fillId="0" borderId="0" xfId="0" applyFont="1" applyAlignment="1">
      <alignment horizontal="right" vertical="center"/>
    </xf>
    <xf numFmtId="0" fontId="9" fillId="2" borderId="0" xfId="0" applyFont="1" applyFill="1" applyAlignment="1">
      <alignment horizontal="left" wrapText="1"/>
    </xf>
    <xf numFmtId="0" fontId="12" fillId="2" borderId="0" xfId="0" applyFont="1" applyFill="1" applyAlignment="1">
      <alignment horizontal="left" vertical="center" wrapText="1"/>
    </xf>
    <xf numFmtId="0" fontId="11" fillId="5" borderId="8" xfId="0" applyFont="1" applyFill="1" applyBorder="1" applyAlignment="1">
      <alignment vertical="center" wrapText="1"/>
    </xf>
    <xf numFmtId="0" fontId="11" fillId="5" borderId="10" xfId="0" applyFont="1" applyFill="1" applyBorder="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18" fillId="0" borderId="0" xfId="0" applyFont="1" applyAlignment="1">
      <alignment horizontal="left" vertical="center" wrapText="1"/>
    </xf>
    <xf numFmtId="0" fontId="3" fillId="0" borderId="0" xfId="0" applyFont="1" applyAlignment="1">
      <alignment horizontal="left" vertical="center" wrapText="1"/>
    </xf>
    <xf numFmtId="0" fontId="52" fillId="0" borderId="0" xfId="0" applyFont="1" applyAlignment="1">
      <alignment horizontal="center" vertical="center" wrapText="1"/>
    </xf>
    <xf numFmtId="0" fontId="9" fillId="2" borderId="0" xfId="0" applyFont="1" applyFill="1" applyAlignment="1">
      <alignment horizontal="left" vertical="center" wrapText="1"/>
    </xf>
    <xf numFmtId="0" fontId="14" fillId="0" borderId="9" xfId="0" applyFont="1" applyBorder="1" applyAlignment="1">
      <alignment horizontal="right" vertical="center"/>
    </xf>
    <xf numFmtId="0" fontId="12" fillId="6" borderId="0" xfId="0" applyFont="1" applyFill="1" applyAlignment="1">
      <alignment horizontal="left" wrapText="1"/>
    </xf>
    <xf numFmtId="0" fontId="35" fillId="8" borderId="0" xfId="2" applyFont="1" applyFill="1" applyBorder="1" applyAlignment="1">
      <alignment horizontal="center" wrapText="1"/>
    </xf>
    <xf numFmtId="0" fontId="49" fillId="0" borderId="9" xfId="0" applyFont="1" applyBorder="1" applyAlignment="1">
      <alignment horizontal="right" vertical="center" wrapText="1"/>
    </xf>
    <xf numFmtId="0" fontId="11" fillId="5" borderId="0" xfId="0" applyFont="1" applyFill="1" applyAlignment="1">
      <alignment horizontal="center" vertical="center" wrapText="1"/>
    </xf>
    <xf numFmtId="0" fontId="11" fillId="5" borderId="3" xfId="0" applyFont="1" applyFill="1" applyBorder="1" applyAlignment="1">
      <alignment horizontal="center" vertical="top"/>
    </xf>
    <xf numFmtId="0" fontId="18" fillId="0" borderId="0" xfId="0" applyFont="1" applyAlignment="1">
      <alignment horizontal="left" vertical="center"/>
    </xf>
    <xf numFmtId="0" fontId="53" fillId="0" borderId="0" xfId="0" applyFont="1" applyAlignment="1">
      <alignment horizontal="left" vertical="top" wrapText="1"/>
    </xf>
    <xf numFmtId="0" fontId="53" fillId="0" borderId="0" xfId="0" applyFont="1" applyAlignment="1">
      <alignment horizontal="left" vertical="top"/>
    </xf>
    <xf numFmtId="0" fontId="12" fillId="6" borderId="0" xfId="0" applyFont="1" applyFill="1" applyAlignment="1">
      <alignment horizontal="left" vertical="center" wrapText="1"/>
    </xf>
    <xf numFmtId="0" fontId="4" fillId="0" borderId="9" xfId="0" applyFont="1" applyBorder="1" applyAlignment="1">
      <alignment horizontal="right" vertical="center"/>
    </xf>
    <xf numFmtId="0" fontId="11" fillId="5" borderId="16" xfId="0" applyFont="1" applyFill="1" applyBorder="1" applyAlignment="1">
      <alignment horizontal="center" vertical="top" wrapText="1"/>
    </xf>
    <xf numFmtId="0" fontId="12" fillId="6" borderId="0" xfId="0" applyFont="1" applyFill="1" applyAlignment="1">
      <alignment horizontal="left" vertical="center"/>
    </xf>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0" fontId="4" fillId="0" borderId="0" xfId="0" applyFont="1" applyAlignment="1">
      <alignment horizontal="right" vertical="center" wrapText="1"/>
    </xf>
    <xf numFmtId="0" fontId="21" fillId="0" borderId="0" xfId="0" applyFont="1" applyAlignment="1">
      <alignment horizontal="center" vertical="center" wrapText="1"/>
    </xf>
    <xf numFmtId="0" fontId="16" fillId="0" borderId="0" xfId="0" applyFont="1" applyAlignment="1">
      <alignment horizontal="center" vertical="center" wrapText="1"/>
    </xf>
    <xf numFmtId="2" fontId="20" fillId="0" borderId="0" xfId="0" applyNumberFormat="1" applyFont="1" applyAlignment="1">
      <alignment horizontal="right" vertical="center" wrapText="1"/>
    </xf>
    <xf numFmtId="0" fontId="20" fillId="0" borderId="0" xfId="0" applyFont="1" applyAlignment="1">
      <alignment horizontal="center" vertical="center" wrapText="1"/>
    </xf>
    <xf numFmtId="0" fontId="43" fillId="3" borderId="0" xfId="0" applyFont="1" applyFill="1" applyAlignment="1">
      <alignment horizontal="center" vertical="center" wrapText="1"/>
    </xf>
    <xf numFmtId="0" fontId="12" fillId="2" borderId="0" xfId="0" applyFont="1" applyFill="1" applyAlignment="1">
      <alignment horizontal="left" vertical="center"/>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top" wrapText="1"/>
    </xf>
    <xf numFmtId="0" fontId="4" fillId="0" borderId="9" xfId="0" applyFont="1" applyBorder="1" applyAlignment="1">
      <alignment horizontal="right"/>
    </xf>
    <xf numFmtId="0" fontId="3" fillId="0" borderId="0" xfId="0" applyFont="1" applyAlignment="1">
      <alignment horizontal="left"/>
    </xf>
    <xf numFmtId="0" fontId="54" fillId="0" borderId="0" xfId="0" applyFont="1" applyFill="1" applyAlignment="1">
      <alignment horizontal="left" vertical="top" wrapText="1"/>
    </xf>
    <xf numFmtId="0" fontId="55" fillId="4" borderId="0" xfId="0" applyFont="1" applyFill="1" applyBorder="1" applyAlignment="1">
      <alignment horizontal="center" vertical="top" wrapText="1"/>
    </xf>
    <xf numFmtId="0" fontId="55" fillId="5" borderId="0" xfId="0" applyFont="1" applyFill="1" applyBorder="1" applyAlignment="1">
      <alignment horizontal="center" vertical="top" wrapText="1"/>
    </xf>
    <xf numFmtId="0" fontId="64" fillId="5" borderId="0" xfId="0" applyFont="1" applyFill="1" applyBorder="1" applyAlignment="1">
      <alignment horizontal="center" vertical="top" wrapText="1"/>
    </xf>
    <xf numFmtId="0" fontId="51" fillId="7" borderId="0" xfId="0" applyFont="1" applyFill="1" applyBorder="1" applyAlignment="1">
      <alignment vertical="center" wrapText="1"/>
    </xf>
    <xf numFmtId="0" fontId="7" fillId="0" borderId="0" xfId="0" applyFont="1" applyBorder="1" applyAlignment="1">
      <alignment horizontal="right" vertical="center" wrapText="1"/>
    </xf>
    <xf numFmtId="0" fontId="52" fillId="0" borderId="0" xfId="0" applyFont="1" applyBorder="1" applyAlignment="1">
      <alignment horizontal="right" vertical="center" wrapText="1"/>
    </xf>
    <xf numFmtId="0" fontId="52" fillId="0" borderId="0" xfId="0" applyFont="1" applyBorder="1" applyAlignment="1">
      <alignment horizontal="right" vertical="center"/>
    </xf>
    <xf numFmtId="0" fontId="9" fillId="5" borderId="0" xfId="0" applyFont="1" applyFill="1" applyBorder="1" applyAlignment="1">
      <alignment vertical="center" wrapText="1"/>
    </xf>
    <xf numFmtId="0" fontId="10" fillId="5" borderId="0" xfId="0" applyFont="1" applyFill="1" applyBorder="1" applyAlignment="1">
      <alignment horizontal="right" vertical="center" wrapText="1"/>
    </xf>
    <xf numFmtId="0" fontId="5" fillId="5" borderId="18" xfId="0" applyFont="1" applyFill="1" applyBorder="1" applyAlignment="1">
      <alignment horizontal="left" vertical="top"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0" fillId="0" borderId="4" xfId="0" applyFont="1" applyBorder="1" applyAlignment="1">
      <alignment horizontal="right" vertical="center" wrapText="1"/>
    </xf>
    <xf numFmtId="0" fontId="10" fillId="0" borderId="4" xfId="0" applyFont="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right" vertical="center" wrapText="1"/>
    </xf>
    <xf numFmtId="0" fontId="10" fillId="0" borderId="5" xfId="0" applyFont="1" applyBorder="1" applyAlignment="1">
      <alignment vertical="center"/>
    </xf>
    <xf numFmtId="0" fontId="10" fillId="0" borderId="5" xfId="0" applyFont="1" applyBorder="1" applyAlignment="1">
      <alignment horizontal="right" vertical="center"/>
    </xf>
    <xf numFmtId="0" fontId="7" fillId="0" borderId="6" xfId="0" applyFont="1" applyBorder="1" applyAlignment="1">
      <alignment horizontal="right" vertical="center" wrapText="1"/>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0" fillId="0" borderId="0" xfId="0" applyBorder="1"/>
    <xf numFmtId="0" fontId="7" fillId="0" borderId="0" xfId="0" applyFont="1" applyAlignment="1">
      <alignment horizontal="right" vertical="center"/>
    </xf>
    <xf numFmtId="0" fontId="7" fillId="0" borderId="5" xfId="0" applyFont="1" applyBorder="1" applyAlignment="1">
      <alignment horizontal="right" vertical="center" wrapText="1"/>
    </xf>
    <xf numFmtId="0" fontId="7" fillId="0" borderId="4" xfId="0" applyFont="1" applyBorder="1" applyAlignment="1">
      <alignment horizontal="right" vertical="center" wrapText="1"/>
    </xf>
    <xf numFmtId="0" fontId="11" fillId="5" borderId="0" xfId="0" applyFont="1" applyFill="1" applyBorder="1" applyAlignment="1">
      <alignment vertical="top" wrapText="1"/>
    </xf>
    <xf numFmtId="0" fontId="11" fillId="5" borderId="0" xfId="0" applyFont="1" applyFill="1" applyBorder="1" applyAlignment="1">
      <alignment horizontal="center"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11" fillId="5" borderId="0" xfId="0" applyFont="1" applyFill="1" applyBorder="1" applyAlignment="1">
      <alignment horizontal="center" vertical="center"/>
    </xf>
    <xf numFmtId="0" fontId="11" fillId="5" borderId="0" xfId="0" applyFont="1" applyFill="1" applyBorder="1" applyAlignment="1">
      <alignment horizontal="center" vertical="center" wrapText="1"/>
    </xf>
    <xf numFmtId="0" fontId="50" fillId="5" borderId="0" xfId="0" applyFont="1" applyFill="1" applyBorder="1" applyAlignment="1">
      <alignment vertical="top" wrapText="1"/>
    </xf>
    <xf numFmtId="0" fontId="11" fillId="5" borderId="0" xfId="0" applyFont="1" applyFill="1" applyBorder="1" applyAlignment="1">
      <alignment horizontal="center" vertical="center" wrapText="1"/>
    </xf>
    <xf numFmtId="0" fontId="50" fillId="0" borderId="0" xfId="0" applyFont="1" applyBorder="1"/>
    <xf numFmtId="0" fontId="50" fillId="0" borderId="0" xfId="0" applyFont="1" applyBorder="1" applyAlignment="1">
      <alignment vertical="top"/>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right" vertical="center" wrapText="1"/>
    </xf>
    <xf numFmtId="0" fontId="1" fillId="0" borderId="0" xfId="0" applyFont="1" applyBorder="1" applyAlignment="1">
      <alignment horizontal="center" vertical="center"/>
    </xf>
    <xf numFmtId="0" fontId="1" fillId="0" borderId="0" xfId="0" applyFont="1" applyBorder="1" applyAlignment="1">
      <alignment vertical="center"/>
    </xf>
    <xf numFmtId="0" fontId="9" fillId="0" borderId="5" xfId="0" applyFont="1" applyBorder="1" applyAlignment="1">
      <alignment horizontal="center" vertical="center"/>
    </xf>
    <xf numFmtId="0" fontId="10" fillId="5" borderId="0" xfId="0" applyFont="1" applyFill="1" applyBorder="1" applyAlignment="1">
      <alignment horizontal="center" vertical="center" wrapText="1"/>
    </xf>
    <xf numFmtId="0" fontId="10" fillId="5" borderId="0" xfId="0" applyFont="1" applyFill="1" applyBorder="1" applyAlignment="1">
      <alignment horizontal="center" vertical="center"/>
    </xf>
    <xf numFmtId="0" fontId="10" fillId="5" borderId="0" xfId="0" applyFont="1" applyFill="1" applyBorder="1" applyAlignment="1">
      <alignment horizontal="center" vertical="center" wrapText="1"/>
    </xf>
    <xf numFmtId="0" fontId="10" fillId="0" borderId="5" xfId="0" applyFont="1" applyBorder="1" applyAlignment="1">
      <alignment horizontal="center" vertical="center"/>
    </xf>
    <xf numFmtId="14" fontId="3" fillId="0" borderId="0" xfId="0" applyNumberFormat="1" applyFont="1" applyBorder="1" applyAlignment="1">
      <alignment horizontal="center" vertical="center" wrapText="1"/>
    </xf>
    <xf numFmtId="10" fontId="3" fillId="0" borderId="0" xfId="0" applyNumberFormat="1" applyFont="1" applyBorder="1" applyAlignment="1">
      <alignment horizontal="righ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14" fontId="3" fillId="0" borderId="0" xfId="0" applyNumberFormat="1" applyFont="1" applyBorder="1" applyAlignment="1">
      <alignment horizontal="center" vertical="center"/>
    </xf>
    <xf numFmtId="0" fontId="3" fillId="0" borderId="0" xfId="0" applyFont="1" applyBorder="1" applyAlignment="1">
      <alignment horizontal="right" vertical="center"/>
    </xf>
    <xf numFmtId="10" fontId="3" fillId="0" borderId="0" xfId="0" applyNumberFormat="1" applyFont="1" applyBorder="1" applyAlignment="1">
      <alignment horizontal="right" vertical="center"/>
    </xf>
    <xf numFmtId="0" fontId="11" fillId="0" borderId="6" xfId="0" applyFont="1" applyBorder="1" applyAlignment="1">
      <alignment horizontal="center" vertical="center"/>
    </xf>
    <xf numFmtId="0" fontId="11" fillId="0" borderId="6" xfId="0" applyFont="1" applyBorder="1" applyAlignment="1">
      <alignment horizontal="center" vertical="center"/>
    </xf>
    <xf numFmtId="10" fontId="11" fillId="0" borderId="6" xfId="0" applyNumberFormat="1" applyFont="1" applyBorder="1" applyAlignment="1">
      <alignment horizontal="center" vertical="center"/>
    </xf>
    <xf numFmtId="10" fontId="11" fillId="0" borderId="6" xfId="0" applyNumberFormat="1" applyFont="1" applyBorder="1" applyAlignment="1">
      <alignment horizontal="center" vertical="center"/>
    </xf>
    <xf numFmtId="0" fontId="11" fillId="0" borderId="4" xfId="0" applyFont="1" applyBorder="1" applyAlignment="1">
      <alignment horizontal="center" vertical="center"/>
    </xf>
    <xf numFmtId="10" fontId="11" fillId="0" borderId="4" xfId="0" applyNumberFormat="1" applyFont="1" applyBorder="1" applyAlignment="1">
      <alignment horizontal="center" vertical="center"/>
    </xf>
    <xf numFmtId="4" fontId="11" fillId="0" borderId="6" xfId="0" applyNumberFormat="1" applyFont="1" applyBorder="1" applyAlignment="1">
      <alignment horizontal="center" vertical="center"/>
    </xf>
    <xf numFmtId="3" fontId="11" fillId="0" borderId="6" xfId="0" applyNumberFormat="1" applyFont="1" applyBorder="1" applyAlignment="1">
      <alignment horizontal="center" vertical="center"/>
    </xf>
    <xf numFmtId="0" fontId="61" fillId="0" borderId="0" xfId="0" applyFont="1" applyAlignment="1">
      <alignment vertical="top"/>
    </xf>
    <xf numFmtId="0" fontId="60" fillId="0" borderId="0" xfId="0" applyFont="1" applyAlignment="1">
      <alignment horizontal="justify" vertical="top"/>
    </xf>
    <xf numFmtId="0" fontId="11" fillId="5" borderId="33" xfId="0" applyFont="1" applyFill="1" applyBorder="1" applyAlignment="1">
      <alignment horizontal="center" vertical="top" wrapText="1"/>
    </xf>
    <xf numFmtId="0" fontId="3" fillId="0" borderId="6" xfId="0" applyFont="1" applyBorder="1" applyAlignment="1">
      <alignment horizontal="right" vertical="center" wrapText="1"/>
    </xf>
    <xf numFmtId="0" fontId="3" fillId="0" borderId="36" xfId="0" applyFont="1" applyBorder="1" applyAlignment="1">
      <alignment horizontal="right" vertical="center" wrapText="1"/>
    </xf>
    <xf numFmtId="0" fontId="3" fillId="0" borderId="28" xfId="0" applyFont="1" applyBorder="1" applyAlignment="1">
      <alignment horizontal="right" vertical="center" wrapText="1"/>
    </xf>
    <xf numFmtId="0" fontId="3" fillId="0" borderId="37" xfId="0" applyFont="1" applyBorder="1" applyAlignment="1">
      <alignment horizontal="right" vertical="center" wrapText="1"/>
    </xf>
    <xf numFmtId="0" fontId="3" fillId="0" borderId="0" xfId="0" applyFont="1" applyBorder="1" applyAlignment="1">
      <alignment vertical="top"/>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7" fillId="0" borderId="0" xfId="0" applyFont="1" applyBorder="1" applyAlignment="1">
      <alignment vertical="top" wrapText="1"/>
    </xf>
    <xf numFmtId="10" fontId="7" fillId="0" borderId="0" xfId="0" applyNumberFormat="1" applyFont="1" applyBorder="1" applyAlignment="1">
      <alignment vertical="top" wrapText="1"/>
    </xf>
    <xf numFmtId="0" fontId="7" fillId="0" borderId="0" xfId="0" applyFont="1" applyBorder="1" applyAlignment="1">
      <alignment horizontal="center" vertical="top" wrapText="1"/>
    </xf>
    <xf numFmtId="10" fontId="7" fillId="0" borderId="0" xfId="1" applyNumberFormat="1" applyFont="1" applyBorder="1" applyAlignment="1">
      <alignment vertical="top" wrapText="1"/>
    </xf>
    <xf numFmtId="0" fontId="7" fillId="0" borderId="0" xfId="0" applyFont="1" applyBorder="1" applyAlignment="1">
      <alignment horizontal="center" vertical="top" wrapText="1"/>
    </xf>
    <xf numFmtId="0" fontId="10" fillId="2" borderId="0" xfId="0" applyFont="1" applyFill="1" applyAlignment="1">
      <alignment horizontal="left" vertical="center" wrapText="1"/>
    </xf>
    <xf numFmtId="0" fontId="10" fillId="3" borderId="0" xfId="0" applyFont="1" applyFill="1" applyAlignment="1">
      <alignment vertical="top" wrapText="1"/>
    </xf>
    <xf numFmtId="0" fontId="3" fillId="0" borderId="4" xfId="0" applyFont="1" applyBorder="1" applyAlignment="1">
      <alignment horizontal="justify" vertical="top" wrapText="1"/>
    </xf>
    <xf numFmtId="0" fontId="10"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10" fillId="5" borderId="12" xfId="0" applyFont="1" applyFill="1" applyBorder="1" applyAlignment="1">
      <alignment horizontal="center" vertical="top" wrapText="1"/>
    </xf>
    <xf numFmtId="0" fontId="10" fillId="0" borderId="0" xfId="0" applyFont="1" applyAlignment="1">
      <alignment vertical="center" wrapText="1"/>
    </xf>
    <xf numFmtId="0" fontId="10" fillId="0" borderId="6" xfId="0" applyFont="1" applyBorder="1" applyAlignment="1">
      <alignment vertical="top" wrapText="1"/>
    </xf>
    <xf numFmtId="0" fontId="7" fillId="0" borderId="0" xfId="0" applyFont="1" applyAlignment="1">
      <alignment horizontal="left" vertical="center" wrapText="1" indent="2"/>
    </xf>
    <xf numFmtId="0" fontId="7" fillId="0" borderId="0" xfId="0" applyFont="1" applyAlignment="1">
      <alignment horizontal="left" vertical="top" wrapText="1" indent="2"/>
    </xf>
    <xf numFmtId="0" fontId="10" fillId="0" borderId="5" xfId="0" applyFont="1" applyBorder="1" applyAlignment="1">
      <alignment vertical="center" wrapText="1"/>
    </xf>
    <xf numFmtId="0" fontId="7" fillId="0" borderId="0" xfId="0" applyFont="1" applyAlignment="1">
      <alignment vertical="center" wrapText="1"/>
    </xf>
    <xf numFmtId="0" fontId="10" fillId="0" borderId="5" xfId="0" applyFont="1" applyBorder="1" applyAlignment="1">
      <alignment horizontal="center" vertical="center"/>
    </xf>
    <xf numFmtId="14" fontId="1" fillId="0" borderId="0" xfId="0" applyNumberFormat="1" applyFont="1" applyBorder="1" applyAlignment="1">
      <alignment vertical="center"/>
    </xf>
    <xf numFmtId="0" fontId="9"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vertical="center"/>
    </xf>
    <xf numFmtId="14" fontId="1" fillId="0" borderId="4" xfId="0" applyNumberFormat="1" applyFont="1" applyBorder="1" applyAlignment="1">
      <alignment vertical="center"/>
    </xf>
    <xf numFmtId="0" fontId="10" fillId="2" borderId="0" xfId="0" applyFont="1" applyFill="1" applyAlignment="1">
      <alignment horizontal="left" vertical="center"/>
    </xf>
    <xf numFmtId="0" fontId="10"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right" vertical="center"/>
    </xf>
    <xf numFmtId="4" fontId="7" fillId="0" borderId="0" xfId="0" applyNumberFormat="1" applyFont="1" applyBorder="1" applyAlignment="1">
      <alignment horizontal="right" vertical="center" wrapText="1"/>
    </xf>
    <xf numFmtId="0" fontId="10" fillId="5" borderId="0" xfId="0" applyFont="1" applyFill="1" applyBorder="1" applyAlignment="1">
      <alignment vertical="center" wrapText="1"/>
    </xf>
    <xf numFmtId="0" fontId="7" fillId="0" borderId="0" xfId="0" applyFont="1" applyBorder="1" applyAlignment="1">
      <alignment horizontal="right" vertical="center" wrapText="1"/>
    </xf>
    <xf numFmtId="0" fontId="7" fillId="0" borderId="0" xfId="0" applyFont="1" applyBorder="1" applyAlignment="1">
      <alignment horizontal="center" vertical="center" wrapText="1"/>
    </xf>
    <xf numFmtId="0" fontId="5" fillId="5" borderId="3" xfId="0" applyFont="1" applyFill="1" applyBorder="1" applyAlignment="1">
      <alignment vertical="top" wrapText="1"/>
    </xf>
    <xf numFmtId="0" fontId="10" fillId="0" borderId="5" xfId="0" applyFont="1" applyBorder="1" applyAlignment="1">
      <alignment horizontal="center" vertical="center" wrapText="1"/>
    </xf>
    <xf numFmtId="0" fontId="10" fillId="5" borderId="35" xfId="0" applyFont="1" applyFill="1" applyBorder="1" applyAlignment="1">
      <alignment horizontal="right" vertical="center" wrapText="1"/>
    </xf>
    <xf numFmtId="0" fontId="13" fillId="5" borderId="0" xfId="0" applyFont="1" applyFill="1" applyAlignment="1">
      <alignment horizontal="center" vertical="center" wrapText="1"/>
    </xf>
    <xf numFmtId="0" fontId="13" fillId="5" borderId="39" xfId="0" applyFont="1" applyFill="1" applyBorder="1" applyAlignment="1">
      <alignment horizontal="center" vertical="center" wrapText="1"/>
    </xf>
    <xf numFmtId="0" fontId="13" fillId="5" borderId="35" xfId="0" applyFont="1" applyFill="1" applyBorder="1" applyAlignment="1">
      <alignment horizontal="center" vertical="center" wrapText="1"/>
    </xf>
    <xf numFmtId="14" fontId="3" fillId="0" borderId="0" xfId="0" applyNumberFormat="1" applyFont="1" applyBorder="1" applyAlignment="1">
      <alignment vertical="center"/>
    </xf>
    <xf numFmtId="0" fontId="10" fillId="0" borderId="4" xfId="0" applyFont="1" applyBorder="1" applyAlignment="1">
      <alignment horizontal="center" vertical="center" wrapText="1"/>
    </xf>
    <xf numFmtId="14" fontId="3" fillId="0" borderId="4" xfId="0" applyNumberFormat="1" applyFont="1" applyBorder="1" applyAlignment="1">
      <alignment vertical="center"/>
    </xf>
    <xf numFmtId="0" fontId="4" fillId="0" borderId="0" xfId="0" applyFont="1" applyAlignment="1">
      <alignment horizontal="justify" vertical="center"/>
    </xf>
    <xf numFmtId="0" fontId="10" fillId="5" borderId="0" xfId="0" applyFont="1" applyFill="1" applyBorder="1" applyAlignment="1">
      <alignment horizontal="justify" vertical="center" wrapText="1"/>
    </xf>
    <xf numFmtId="0" fontId="3"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3" fillId="0" borderId="4" xfId="0" applyFont="1" applyBorder="1" applyAlignment="1">
      <alignment horizontal="left" vertical="top"/>
    </xf>
    <xf numFmtId="0" fontId="3" fillId="0" borderId="4" xfId="0" applyFont="1" applyBorder="1" applyAlignment="1">
      <alignment horizontal="left" vertical="top" wrapText="1"/>
    </xf>
    <xf numFmtId="14" fontId="3" fillId="0" borderId="0" xfId="0" applyNumberFormat="1" applyFont="1" applyAlignment="1">
      <alignment horizontal="center" vertical="top" wrapText="1"/>
    </xf>
    <xf numFmtId="14" fontId="3" fillId="0" borderId="0" xfId="0" applyNumberFormat="1" applyFont="1" applyAlignment="1">
      <alignment horizontal="center"/>
    </xf>
    <xf numFmtId="14" fontId="3" fillId="0" borderId="4" xfId="0" applyNumberFormat="1" applyFont="1" applyBorder="1" applyAlignment="1">
      <alignment horizontal="center"/>
    </xf>
    <xf numFmtId="0" fontId="11" fillId="0" borderId="5" xfId="0" applyFont="1" applyBorder="1" applyAlignment="1">
      <alignment vertical="center"/>
    </xf>
    <xf numFmtId="0" fontId="11" fillId="0" borderId="5" xfId="0" applyFont="1" applyBorder="1" applyAlignment="1">
      <alignment horizontal="right" vertical="center"/>
    </xf>
    <xf numFmtId="4" fontId="11" fillId="0" borderId="5" xfId="0" applyNumberFormat="1" applyFont="1" applyBorder="1" applyAlignment="1">
      <alignment horizontal="right" vertical="center"/>
    </xf>
    <xf numFmtId="0" fontId="2" fillId="0" borderId="0" xfId="0" applyFont="1" applyFill="1" applyAlignment="1">
      <alignment horizontal="left" vertical="center"/>
    </xf>
    <xf numFmtId="0" fontId="4" fillId="0" borderId="0" xfId="0" applyFont="1" applyAlignment="1">
      <alignment vertical="top"/>
    </xf>
    <xf numFmtId="0" fontId="11" fillId="0" borderId="5" xfId="0" applyFont="1" applyBorder="1" applyAlignment="1">
      <alignment vertical="center" wrapText="1"/>
    </xf>
    <xf numFmtId="0" fontId="11" fillId="0" borderId="5" xfId="0" applyFont="1" applyBorder="1" applyAlignment="1">
      <alignment horizontal="right" vertical="center" wrapText="1"/>
    </xf>
    <xf numFmtId="0" fontId="11" fillId="6" borderId="0" xfId="0" applyFont="1" applyFill="1" applyAlignment="1">
      <alignment horizontal="left" vertical="center" wrapText="1"/>
    </xf>
    <xf numFmtId="0" fontId="11" fillId="0" borderId="0" xfId="0" applyFont="1" applyAlignment="1">
      <alignment horizontal="justify" vertical="center"/>
    </xf>
    <xf numFmtId="0" fontId="50" fillId="0" borderId="0" xfId="0" applyFont="1"/>
    <xf numFmtId="0" fontId="11" fillId="5" borderId="2" xfId="0" applyFont="1" applyFill="1" applyBorder="1" applyAlignment="1">
      <alignment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7" xfId="0" applyFont="1" applyFill="1" applyBorder="1" applyAlignment="1">
      <alignment vertical="center" wrapText="1"/>
    </xf>
    <xf numFmtId="0" fontId="7" fillId="0" borderId="0" xfId="0" applyFont="1" applyAlignment="1">
      <alignment vertical="center"/>
    </xf>
    <xf numFmtId="0" fontId="10" fillId="5" borderId="0" xfId="0" applyFont="1" applyFill="1" applyAlignment="1">
      <alignment vertical="center"/>
    </xf>
    <xf numFmtId="0" fontId="10" fillId="5" borderId="0" xfId="0" applyFont="1" applyFill="1" applyAlignment="1">
      <alignment horizontal="right" vertical="center"/>
    </xf>
    <xf numFmtId="0" fontId="11" fillId="6" borderId="0" xfId="0" applyFont="1" applyFill="1" applyAlignment="1">
      <alignment horizontal="left" vertical="center"/>
    </xf>
    <xf numFmtId="0" fontId="10" fillId="5" borderId="13"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66" fillId="0" borderId="0" xfId="0" applyFont="1" applyAlignment="1">
      <alignment horizontal="right" vertical="center" wrapText="1"/>
    </xf>
    <xf numFmtId="0" fontId="67" fillId="5" borderId="0" xfId="0" applyFont="1" applyFill="1" applyAlignment="1">
      <alignment horizontal="right" vertical="center" wrapText="1"/>
    </xf>
    <xf numFmtId="0" fontId="11" fillId="0" borderId="9" xfId="0" applyFont="1" applyBorder="1" applyAlignment="1">
      <alignment horizontal="center" vertical="center" wrapText="1"/>
    </xf>
    <xf numFmtId="0" fontId="10" fillId="5" borderId="2" xfId="0" applyFont="1" applyFill="1" applyBorder="1" applyAlignment="1">
      <alignment horizontal="right" vertical="top" wrapText="1"/>
    </xf>
    <xf numFmtId="0" fontId="20" fillId="0" borderId="0" xfId="0" applyFont="1" applyBorder="1" applyAlignment="1">
      <alignment horizontal="right" vertical="center" wrapText="1"/>
    </xf>
    <xf numFmtId="0" fontId="21" fillId="0" borderId="0" xfId="0" applyFont="1" applyBorder="1" applyAlignment="1">
      <alignment horizontal="center" vertical="center" wrapText="1"/>
    </xf>
    <xf numFmtId="0" fontId="11" fillId="5" borderId="0" xfId="0" applyFont="1" applyFill="1" applyBorder="1" applyAlignment="1">
      <alignment horizontal="center" vertical="top" wrapText="1"/>
    </xf>
    <xf numFmtId="3" fontId="7" fillId="0" borderId="0" xfId="0" applyNumberFormat="1" applyFont="1" applyBorder="1" applyAlignment="1">
      <alignment horizontal="right" vertical="center" wrapText="1"/>
    </xf>
    <xf numFmtId="0" fontId="7" fillId="7" borderId="0" xfId="0" applyFont="1" applyFill="1" applyBorder="1" applyAlignment="1">
      <alignment horizontal="right" vertical="center" wrapText="1"/>
    </xf>
    <xf numFmtId="0" fontId="7" fillId="7" borderId="4" xfId="0" applyFont="1" applyFill="1" applyBorder="1" applyAlignment="1">
      <alignment horizontal="right" vertical="center" wrapText="1"/>
    </xf>
    <xf numFmtId="0" fontId="11" fillId="0" borderId="5" xfId="0" applyFont="1" applyBorder="1" applyAlignment="1">
      <alignment vertical="top"/>
    </xf>
    <xf numFmtId="0" fontId="11" fillId="0" borderId="5" xfId="0" applyFont="1" applyBorder="1"/>
    <xf numFmtId="0" fontId="3" fillId="0" borderId="0" xfId="0" applyFont="1" applyAlignment="1">
      <alignment horizontal="right"/>
    </xf>
  </cellXfs>
  <cellStyles count="7">
    <cellStyle name="Comma 2" xfId="5" xr:uid="{07A83B42-63EE-46F3-ADE6-3551A1C5342C}"/>
    <cellStyle name="Comma 2 2" xfId="6" xr:uid="{9C0DE898-84C3-49D4-90FD-411E09A8AF79}"/>
    <cellStyle name="Hyperlink" xfId="2" builtinId="8"/>
    <cellStyle name="Hyperlink 4" xfId="4" xr:uid="{00000000-0005-0000-0000-000002000000}"/>
    <cellStyle name="Normal" xfId="0" builtinId="0"/>
    <cellStyle name="Normal 2" xfId="3" xr:uid="{00000000-0005-0000-0000-000004000000}"/>
    <cellStyle name="Percent" xfId="1" builtinId="5"/>
  </cellStyles>
  <dxfs count="0"/>
  <tableStyles count="0" defaultTableStyle="TableStyleMedium2" defaultPivotStyle="PivotStyleLight16"/>
  <colors>
    <mruColors>
      <color rgb="FFECE6D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121920</xdr:rowOff>
    </xdr:to>
    <xdr:sp macro="" textlink="">
      <xdr:nvSpPr>
        <xdr:cNvPr id="1025" name="AutoShape 1">
          <a:extLst>
            <a:ext uri="{FF2B5EF4-FFF2-40B4-BE49-F238E27FC236}">
              <a16:creationId xmlns:a16="http://schemas.microsoft.com/office/drawing/2014/main" id="{22CF7181-0A06-8B16-4F0A-6A050DF36018}"/>
            </a:ext>
          </a:extLst>
        </xdr:cNvPr>
        <xdr:cNvSpPr>
          <a:spLocks noChangeAspect="1" noChangeArrowheads="1"/>
        </xdr:cNvSpPr>
      </xdr:nvSpPr>
      <xdr:spPr bwMode="auto">
        <a:xfrm>
          <a:off x="73685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27951</xdr:rowOff>
    </xdr:from>
    <xdr:to>
      <xdr:col>11</xdr:col>
      <xdr:colOff>10582</xdr:colOff>
      <xdr:row>42</xdr:row>
      <xdr:rowOff>18339</xdr:rowOff>
    </xdr:to>
    <xdr:pic>
      <xdr:nvPicPr>
        <xdr:cNvPr id="3" name="Picture 2">
          <a:extLst>
            <a:ext uri="{FF2B5EF4-FFF2-40B4-BE49-F238E27FC236}">
              <a16:creationId xmlns:a16="http://schemas.microsoft.com/office/drawing/2014/main" id="{3DBD9DA3-48E9-87E0-0426-CBD6BAC6A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7951"/>
          <a:ext cx="6826249" cy="79173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70100</xdr:rowOff>
    </xdr:from>
    <xdr:to>
      <xdr:col>7</xdr:col>
      <xdr:colOff>594059</xdr:colOff>
      <xdr:row>11</xdr:row>
      <xdr:rowOff>158499</xdr:rowOff>
    </xdr:to>
    <xdr:pic>
      <xdr:nvPicPr>
        <xdr:cNvPr id="4" name="Picture 3">
          <a:extLst>
            <a:ext uri="{FF2B5EF4-FFF2-40B4-BE49-F238E27FC236}">
              <a16:creationId xmlns:a16="http://schemas.microsoft.com/office/drawing/2014/main" id="{4B28CF2D-BEFA-3150-F7C3-FCE94907F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2875" y="260600"/>
          <a:ext cx="4251659" cy="2269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180975</xdr:colOff>
      <xdr:row>3</xdr:row>
      <xdr:rowOff>114300</xdr:rowOff>
    </xdr:to>
    <xdr:sp macro="" textlink="">
      <xdr:nvSpPr>
        <xdr:cNvPr id="2049" name="AutoShape 1" descr="https://email.gov.in/service/home/~/?auth=co&amp;loc=en&amp;id=25847&amp;part=22">
          <a:extLst>
            <a:ext uri="{FF2B5EF4-FFF2-40B4-BE49-F238E27FC236}">
              <a16:creationId xmlns:a16="http://schemas.microsoft.com/office/drawing/2014/main" id="{00000000-0008-0000-1800-000001080000}"/>
            </a:ext>
          </a:extLst>
        </xdr:cNvPr>
        <xdr:cNvSpPr>
          <a:spLocks noChangeAspect="1" noChangeArrowheads="1"/>
        </xdr:cNvSpPr>
      </xdr:nvSpPr>
      <xdr:spPr bwMode="auto">
        <a:xfrm>
          <a:off x="1343025" y="333375"/>
          <a:ext cx="304800" cy="304800"/>
        </a:xfrm>
        <a:prstGeom prst="rect">
          <a:avLst/>
        </a:prstGeom>
        <a:noFill/>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11472</xdr:colOff>
      <xdr:row>0</xdr:row>
      <xdr:rowOff>98634</xdr:rowOff>
    </xdr:from>
    <xdr:to>
      <xdr:col>8</xdr:col>
      <xdr:colOff>60614</xdr:colOff>
      <xdr:row>11</xdr:row>
      <xdr:rowOff>154625</xdr:rowOff>
    </xdr:to>
    <xdr:pic>
      <xdr:nvPicPr>
        <xdr:cNvPr id="4" name="Picture 3">
          <a:extLst>
            <a:ext uri="{FF2B5EF4-FFF2-40B4-BE49-F238E27FC236}">
              <a16:creationId xmlns:a16="http://schemas.microsoft.com/office/drawing/2014/main" id="{ED41F6F3-60DF-6F7E-3945-695A2FDDF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2699" y="98634"/>
          <a:ext cx="4292097" cy="24285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73905</xdr:colOff>
      <xdr:row>1</xdr:row>
      <xdr:rowOff>196691</xdr:rowOff>
    </xdr:from>
    <xdr:to>
      <xdr:col>9</xdr:col>
      <xdr:colOff>60335</xdr:colOff>
      <xdr:row>18</xdr:row>
      <xdr:rowOff>9525</xdr:rowOff>
    </xdr:to>
    <xdr:pic>
      <xdr:nvPicPr>
        <xdr:cNvPr id="4" name="Picture 3">
          <a:extLst>
            <a:ext uri="{FF2B5EF4-FFF2-40B4-BE49-F238E27FC236}">
              <a16:creationId xmlns:a16="http://schemas.microsoft.com/office/drawing/2014/main" id="{A6838DD1-72C4-3BBB-D724-4CA018EB0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3905" y="387191"/>
          <a:ext cx="5472830" cy="36418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57150</xdr:colOff>
      <xdr:row>3</xdr:row>
      <xdr:rowOff>304800</xdr:rowOff>
    </xdr:to>
    <xdr:sp macro="" textlink="">
      <xdr:nvSpPr>
        <xdr:cNvPr id="3073" name="AutoShape 1" descr="https://email.gov.in/service/home/~/?auth=co&amp;loc=en&amp;id=25847&amp;part=25">
          <a:extLst>
            <a:ext uri="{FF2B5EF4-FFF2-40B4-BE49-F238E27FC236}">
              <a16:creationId xmlns:a16="http://schemas.microsoft.com/office/drawing/2014/main" id="{00000000-0008-0000-2400-0000010C0000}"/>
            </a:ext>
          </a:extLst>
        </xdr:cNvPr>
        <xdr:cNvSpPr>
          <a:spLocks noChangeAspect="1" noChangeArrowheads="1"/>
        </xdr:cNvSpPr>
      </xdr:nvSpPr>
      <xdr:spPr bwMode="auto">
        <a:xfrm>
          <a:off x="4086225" y="523875"/>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8504</xdr:rowOff>
    </xdr:from>
    <xdr:to>
      <xdr:col>12</xdr:col>
      <xdr:colOff>9525</xdr:colOff>
      <xdr:row>9</xdr:row>
      <xdr:rowOff>170089</xdr:rowOff>
    </xdr:to>
    <xdr:pic>
      <xdr:nvPicPr>
        <xdr:cNvPr id="3" name="Picture 2">
          <a:extLst>
            <a:ext uri="{FF2B5EF4-FFF2-40B4-BE49-F238E27FC236}">
              <a16:creationId xmlns:a16="http://schemas.microsoft.com/office/drawing/2014/main" id="{39A5F1F0-5A7A-18A5-B55A-A5C34A5EB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00050" y="208529"/>
          <a:ext cx="7343775" cy="1876085"/>
        </a:xfrm>
        <a:prstGeom prst="rect">
          <a:avLst/>
        </a:prstGeom>
        <a:solidFill>
          <a:srgbClr val="FFC000"/>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113151</xdr:colOff>
      <xdr:row>1</xdr:row>
      <xdr:rowOff>95595</xdr:rowOff>
    </xdr:from>
    <xdr:to>
      <xdr:col>5</xdr:col>
      <xdr:colOff>1035628</xdr:colOff>
      <xdr:row>15</xdr:row>
      <xdr:rowOff>178593</xdr:rowOff>
    </xdr:to>
    <xdr:pic>
      <xdr:nvPicPr>
        <xdr:cNvPr id="5" name="Picture 4">
          <a:extLst>
            <a:ext uri="{FF2B5EF4-FFF2-40B4-BE49-F238E27FC236}">
              <a16:creationId xmlns:a16="http://schemas.microsoft.com/office/drawing/2014/main" id="{F7EAC40E-2891-642D-0FD1-94041C7FB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32214" y="250376"/>
          <a:ext cx="5684977" cy="3345311"/>
        </a:xfrm>
        <a:prstGeom prst="rect">
          <a:avLst/>
        </a:prstGeom>
      </xdr:spPr>
    </xdr:pic>
    <xdr:clientData/>
  </xdr:twoCellAnchor>
  <xdr:twoCellAnchor editAs="oneCell">
    <xdr:from>
      <xdr:col>0</xdr:col>
      <xdr:colOff>88105</xdr:colOff>
      <xdr:row>15</xdr:row>
      <xdr:rowOff>318973</xdr:rowOff>
    </xdr:from>
    <xdr:to>
      <xdr:col>5</xdr:col>
      <xdr:colOff>1035999</xdr:colOff>
      <xdr:row>28</xdr:row>
      <xdr:rowOff>171449</xdr:rowOff>
    </xdr:to>
    <xdr:pic>
      <xdr:nvPicPr>
        <xdr:cNvPr id="2" name="Picture 1">
          <a:extLst>
            <a:ext uri="{FF2B5EF4-FFF2-40B4-BE49-F238E27FC236}">
              <a16:creationId xmlns:a16="http://schemas.microsoft.com/office/drawing/2014/main" id="{8692598C-D3DD-5F1E-AE7D-D96CC5B2A6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8105" y="4057536"/>
          <a:ext cx="5829457" cy="29671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95250</xdr:rowOff>
    </xdr:from>
    <xdr:to>
      <xdr:col>6</xdr:col>
      <xdr:colOff>298825</xdr:colOff>
      <xdr:row>10</xdr:row>
      <xdr:rowOff>179917</xdr:rowOff>
    </xdr:to>
    <xdr:pic>
      <xdr:nvPicPr>
        <xdr:cNvPr id="11" name="Picture 10">
          <a:extLst>
            <a:ext uri="{FF2B5EF4-FFF2-40B4-BE49-F238E27FC236}">
              <a16:creationId xmlns:a16="http://schemas.microsoft.com/office/drawing/2014/main" id="{ACA5AE63-A398-E506-BF72-FD5CAC7B14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31775" y="243417"/>
          <a:ext cx="3665383" cy="2518833"/>
        </a:xfrm>
        <a:prstGeom prst="rect">
          <a:avLst/>
        </a:prstGeom>
      </xdr:spPr>
    </xdr:pic>
    <xdr:clientData/>
  </xdr:twoCellAnchor>
  <xdr:twoCellAnchor editAs="oneCell">
    <xdr:from>
      <xdr:col>6</xdr:col>
      <xdr:colOff>266699</xdr:colOff>
      <xdr:row>1</xdr:row>
      <xdr:rowOff>105833</xdr:rowOff>
    </xdr:from>
    <xdr:to>
      <xdr:col>12</xdr:col>
      <xdr:colOff>141716</xdr:colOff>
      <xdr:row>10</xdr:row>
      <xdr:rowOff>184609</xdr:rowOff>
    </xdr:to>
    <xdr:pic>
      <xdr:nvPicPr>
        <xdr:cNvPr id="14" name="Picture 13">
          <a:extLst>
            <a:ext uri="{FF2B5EF4-FFF2-40B4-BE49-F238E27FC236}">
              <a16:creationId xmlns:a16="http://schemas.microsoft.com/office/drawing/2014/main" id="{39D5D44B-5522-944B-7BFB-ACE7CC247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65032" y="254000"/>
          <a:ext cx="3653267" cy="2512942"/>
        </a:xfrm>
        <a:prstGeom prst="rect">
          <a:avLst/>
        </a:prstGeom>
      </xdr:spPr>
    </xdr:pic>
    <xdr:clientData/>
  </xdr:twoCellAnchor>
  <xdr:twoCellAnchor editAs="oneCell">
    <xdr:from>
      <xdr:col>1</xdr:col>
      <xdr:colOff>130638</xdr:colOff>
      <xdr:row>12</xdr:row>
      <xdr:rowOff>84667</xdr:rowOff>
    </xdr:from>
    <xdr:to>
      <xdr:col>6</xdr:col>
      <xdr:colOff>402104</xdr:colOff>
      <xdr:row>25</xdr:row>
      <xdr:rowOff>42333</xdr:rowOff>
    </xdr:to>
    <xdr:pic>
      <xdr:nvPicPr>
        <xdr:cNvPr id="18" name="Picture 17">
          <a:extLst>
            <a:ext uri="{FF2B5EF4-FFF2-40B4-BE49-F238E27FC236}">
              <a16:creationId xmlns:a16="http://schemas.microsoft.com/office/drawing/2014/main" id="{B205CAD4-2407-FA10-DF7E-F62D16E5A3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57638" y="3048000"/>
          <a:ext cx="3742799" cy="2540000"/>
        </a:xfrm>
        <a:prstGeom prst="rect">
          <a:avLst/>
        </a:prstGeom>
      </xdr:spPr>
    </xdr:pic>
    <xdr:clientData/>
  </xdr:twoCellAnchor>
  <xdr:twoCellAnchor editAs="oneCell">
    <xdr:from>
      <xdr:col>6</xdr:col>
      <xdr:colOff>306916</xdr:colOff>
      <xdr:row>12</xdr:row>
      <xdr:rowOff>105834</xdr:rowOff>
    </xdr:from>
    <xdr:to>
      <xdr:col>12</xdr:col>
      <xdr:colOff>264583</xdr:colOff>
      <xdr:row>24</xdr:row>
      <xdr:rowOff>169333</xdr:rowOff>
    </xdr:to>
    <xdr:pic>
      <xdr:nvPicPr>
        <xdr:cNvPr id="21" name="Picture 20">
          <a:extLst>
            <a:ext uri="{FF2B5EF4-FFF2-40B4-BE49-F238E27FC236}">
              <a16:creationId xmlns:a16="http://schemas.microsoft.com/office/drawing/2014/main" id="{BE8DBFA1-A92F-4898-44A9-10BED6146E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905249" y="3069167"/>
          <a:ext cx="3735917" cy="24659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41035</xdr:colOff>
      <xdr:row>0</xdr:row>
      <xdr:rowOff>99218</xdr:rowOff>
    </xdr:from>
    <xdr:to>
      <xdr:col>7</xdr:col>
      <xdr:colOff>1437176</xdr:colOff>
      <xdr:row>12</xdr:row>
      <xdr:rowOff>198438</xdr:rowOff>
    </xdr:to>
    <xdr:pic>
      <xdr:nvPicPr>
        <xdr:cNvPr id="3" name="Picture 2">
          <a:extLst>
            <a:ext uri="{FF2B5EF4-FFF2-40B4-BE49-F238E27FC236}">
              <a16:creationId xmlns:a16="http://schemas.microsoft.com/office/drawing/2014/main" id="{16A6B7E0-E580-A12A-51D4-84F5786DE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0098" y="99218"/>
          <a:ext cx="5027547" cy="28674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180974</xdr:colOff>
      <xdr:row>3</xdr:row>
      <xdr:rowOff>0</xdr:rowOff>
    </xdr:from>
    <xdr:to>
      <xdr:col>7</xdr:col>
      <xdr:colOff>402354</xdr:colOff>
      <xdr:row>30</xdr:row>
      <xdr:rowOff>0</xdr:rowOff>
    </xdr:to>
    <xdr:pic>
      <xdr:nvPicPr>
        <xdr:cNvPr id="3" name="Picture 2">
          <a:extLst>
            <a:ext uri="{FF2B5EF4-FFF2-40B4-BE49-F238E27FC236}">
              <a16:creationId xmlns:a16="http://schemas.microsoft.com/office/drawing/2014/main" id="{5A6CB5CF-6076-261A-0637-1453F5054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4" y="542925"/>
          <a:ext cx="4059955" cy="5257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211965</xdr:colOff>
      <xdr:row>1</xdr:row>
      <xdr:rowOff>189257</xdr:rowOff>
    </xdr:from>
    <xdr:to>
      <xdr:col>9</xdr:col>
      <xdr:colOff>367453</xdr:colOff>
      <xdr:row>16</xdr:row>
      <xdr:rowOff>201265</xdr:rowOff>
    </xdr:to>
    <xdr:pic>
      <xdr:nvPicPr>
        <xdr:cNvPr id="4" name="Picture 3">
          <a:extLst>
            <a:ext uri="{FF2B5EF4-FFF2-40B4-BE49-F238E27FC236}">
              <a16:creationId xmlns:a16="http://schemas.microsoft.com/office/drawing/2014/main" id="{E7E25D03-6367-1E4E-0ED5-F014C249F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97715" y="341657"/>
          <a:ext cx="4422688" cy="3002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323991</xdr:colOff>
      <xdr:row>0</xdr:row>
      <xdr:rowOff>149622</xdr:rowOff>
    </xdr:from>
    <xdr:to>
      <xdr:col>8</xdr:col>
      <xdr:colOff>294705</xdr:colOff>
      <xdr:row>11</xdr:row>
      <xdr:rowOff>174227</xdr:rowOff>
    </xdr:to>
    <xdr:pic>
      <xdr:nvPicPr>
        <xdr:cNvPr id="4" name="Picture 3">
          <a:extLst>
            <a:ext uri="{FF2B5EF4-FFF2-40B4-BE49-F238E27FC236}">
              <a16:creationId xmlns:a16="http://schemas.microsoft.com/office/drawing/2014/main" id="{91836A7D-A7C8-01F6-8D4C-ABBCE39A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7816" y="149622"/>
          <a:ext cx="4237914" cy="2272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133907</xdr:colOff>
      <xdr:row>1</xdr:row>
      <xdr:rowOff>126997</xdr:rowOff>
    </xdr:from>
    <xdr:to>
      <xdr:col>8</xdr:col>
      <xdr:colOff>288434</xdr:colOff>
      <xdr:row>17</xdr:row>
      <xdr:rowOff>0</xdr:rowOff>
    </xdr:to>
    <xdr:pic>
      <xdr:nvPicPr>
        <xdr:cNvPr id="4" name="Picture 3">
          <a:extLst>
            <a:ext uri="{FF2B5EF4-FFF2-40B4-BE49-F238E27FC236}">
              <a16:creationId xmlns:a16="http://schemas.microsoft.com/office/drawing/2014/main" id="{B64C9005-7BFE-6D03-D9F0-A9B75AB9F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0907" y="275164"/>
          <a:ext cx="4451360" cy="2931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3:K47"/>
  <sheetViews>
    <sheetView showGridLines="0" tabSelected="1" zoomScale="90" zoomScaleNormal="90" workbookViewId="0">
      <selection activeCell="C52" sqref="C52"/>
    </sheetView>
  </sheetViews>
  <sheetFormatPr defaultRowHeight="15" x14ac:dyDescent="0.25"/>
  <cols>
    <col min="1" max="1" width="9.140625" customWidth="1"/>
    <col min="11" max="11" width="10.140625" customWidth="1"/>
  </cols>
  <sheetData>
    <row r="23" ht="9" customHeight="1" x14ac:dyDescent="0.25"/>
    <row r="43" spans="1:11" x14ac:dyDescent="0.25">
      <c r="A43" s="245" t="s">
        <v>536</v>
      </c>
      <c r="B43" s="246"/>
      <c r="C43" s="246"/>
      <c r="D43" s="246"/>
      <c r="E43" s="246"/>
      <c r="F43" s="246"/>
      <c r="G43" s="246"/>
      <c r="H43" s="246"/>
      <c r="I43" s="246"/>
      <c r="J43" s="246"/>
      <c r="K43" s="247"/>
    </row>
    <row r="44" spans="1:11" x14ac:dyDescent="0.25">
      <c r="A44" s="245"/>
      <c r="B44" s="246"/>
      <c r="C44" s="246"/>
      <c r="D44" s="246"/>
      <c r="E44" s="246"/>
      <c r="F44" s="246"/>
      <c r="G44" s="246"/>
      <c r="H44" s="246"/>
      <c r="I44" s="246"/>
      <c r="J44" s="246"/>
      <c r="K44" s="247"/>
    </row>
    <row r="45" spans="1:11" ht="12" customHeight="1" x14ac:dyDescent="0.25">
      <c r="A45" s="245"/>
      <c r="B45" s="246"/>
      <c r="C45" s="246"/>
      <c r="D45" s="246"/>
      <c r="E45" s="246"/>
      <c r="F45" s="246"/>
      <c r="G45" s="246"/>
      <c r="H45" s="246"/>
      <c r="I45" s="246"/>
      <c r="J45" s="246"/>
      <c r="K45" s="247"/>
    </row>
    <row r="46" spans="1:11" ht="42.75" customHeight="1" x14ac:dyDescent="0.25">
      <c r="A46" s="248" t="s">
        <v>305</v>
      </c>
      <c r="B46" s="249"/>
      <c r="C46" s="249"/>
      <c r="D46" s="249"/>
      <c r="E46" s="249"/>
      <c r="F46" s="249"/>
      <c r="G46" s="249"/>
      <c r="H46" s="249"/>
      <c r="I46" s="249"/>
      <c r="J46" s="249"/>
      <c r="K46" s="250"/>
    </row>
    <row r="47" spans="1:11" ht="85.5" customHeight="1" x14ac:dyDescent="0.25">
      <c r="A47" s="251" t="s">
        <v>516</v>
      </c>
      <c r="B47" s="252"/>
      <c r="C47" s="252"/>
      <c r="D47" s="252"/>
      <c r="E47" s="252"/>
      <c r="F47" s="252"/>
      <c r="G47" s="252"/>
      <c r="H47" s="252"/>
      <c r="I47" s="252"/>
      <c r="J47" s="252"/>
      <c r="K47" s="253"/>
    </row>
  </sheetData>
  <mergeCells count="3">
    <mergeCell ref="A43:K45"/>
    <mergeCell ref="A46:K46"/>
    <mergeCell ref="A47:K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64"/>
  <sheetViews>
    <sheetView showGridLines="0" zoomScale="80" zoomScaleNormal="80" workbookViewId="0">
      <selection activeCell="H71" sqref="H71"/>
    </sheetView>
  </sheetViews>
  <sheetFormatPr defaultRowHeight="15.75" x14ac:dyDescent="0.25"/>
  <cols>
    <col min="1" max="1" width="2.5703125" style="203" customWidth="1"/>
    <col min="2" max="2" width="9.140625" style="202" customWidth="1"/>
    <col min="3" max="3" width="44.42578125" style="203" customWidth="1"/>
    <col min="4" max="4" width="9.140625" style="203"/>
    <col min="5" max="6" width="14.42578125" style="204" customWidth="1"/>
    <col min="7" max="7" width="10.42578125" style="203" customWidth="1"/>
    <col min="8" max="8" width="13.140625" style="203" customWidth="1"/>
    <col min="9" max="10" width="11.5703125" style="203" customWidth="1"/>
    <col min="11" max="11" width="14" style="203" bestFit="1" customWidth="1"/>
    <col min="12" max="12" width="11.5703125" style="203" customWidth="1"/>
    <col min="13" max="13" width="12.5703125" style="203" customWidth="1"/>
    <col min="14" max="14" width="13.140625" style="203" bestFit="1" customWidth="1"/>
    <col min="15" max="16" width="6.5703125" style="203" customWidth="1"/>
    <col min="17" max="16384" width="9.140625" style="203"/>
  </cols>
  <sheetData>
    <row r="1" spans="2:17" ht="12" customHeight="1" x14ac:dyDescent="0.25"/>
    <row r="2" spans="2:17" ht="15" customHeight="1" x14ac:dyDescent="0.25">
      <c r="B2" s="309" t="s">
        <v>484</v>
      </c>
      <c r="C2" s="309"/>
      <c r="D2" s="309"/>
      <c r="E2" s="309"/>
      <c r="F2" s="309"/>
      <c r="G2" s="309"/>
      <c r="H2" s="309"/>
      <c r="I2" s="309"/>
      <c r="J2" s="309"/>
      <c r="K2" s="309"/>
      <c r="L2" s="309"/>
      <c r="M2" s="309"/>
      <c r="N2" s="309"/>
    </row>
    <row r="3" spans="2:17" x14ac:dyDescent="0.25">
      <c r="B3" s="275"/>
      <c r="C3" s="275"/>
      <c r="D3" s="275"/>
      <c r="E3" s="275"/>
      <c r="F3" s="275"/>
      <c r="G3" s="275"/>
      <c r="H3" s="275"/>
      <c r="I3" s="275"/>
      <c r="J3" s="275"/>
      <c r="K3" s="275"/>
      <c r="L3" s="275"/>
      <c r="M3" s="275"/>
      <c r="N3" s="275"/>
    </row>
    <row r="5" spans="2:17" ht="12.75" customHeight="1" x14ac:dyDescent="0.25">
      <c r="B5" s="413" t="s">
        <v>415</v>
      </c>
      <c r="C5" s="413" t="s">
        <v>416</v>
      </c>
      <c r="D5" s="413" t="s">
        <v>417</v>
      </c>
      <c r="E5" s="413" t="s">
        <v>80</v>
      </c>
      <c r="F5" s="413" t="s">
        <v>81</v>
      </c>
      <c r="G5" s="413" t="s">
        <v>82</v>
      </c>
      <c r="H5" s="414" t="s">
        <v>353</v>
      </c>
      <c r="I5" s="414"/>
      <c r="J5" s="414"/>
      <c r="K5" s="414"/>
      <c r="L5" s="414" t="s">
        <v>418</v>
      </c>
      <c r="M5" s="414"/>
      <c r="N5" s="414"/>
    </row>
    <row r="6" spans="2:17" ht="38.25" x14ac:dyDescent="0.25">
      <c r="B6" s="413"/>
      <c r="C6" s="413"/>
      <c r="D6" s="413"/>
      <c r="E6" s="413"/>
      <c r="F6" s="413"/>
      <c r="G6" s="413"/>
      <c r="H6" s="415" t="s">
        <v>347</v>
      </c>
      <c r="I6" s="415" t="s">
        <v>83</v>
      </c>
      <c r="J6" s="415" t="s">
        <v>355</v>
      </c>
      <c r="K6" s="415" t="s">
        <v>419</v>
      </c>
      <c r="L6" s="415" t="s">
        <v>354</v>
      </c>
      <c r="M6" s="415" t="s">
        <v>83</v>
      </c>
      <c r="N6" s="415" t="s">
        <v>355</v>
      </c>
      <c r="P6" s="308" t="s">
        <v>303</v>
      </c>
      <c r="Q6" s="308"/>
    </row>
    <row r="7" spans="2:17" x14ac:dyDescent="0.25">
      <c r="B7" s="416" t="s">
        <v>546</v>
      </c>
      <c r="C7" s="416"/>
      <c r="D7" s="416"/>
      <c r="E7" s="416"/>
      <c r="F7" s="416"/>
      <c r="G7" s="416"/>
      <c r="H7" s="416"/>
      <c r="I7" s="416"/>
      <c r="J7" s="416"/>
      <c r="K7" s="416"/>
      <c r="L7" s="416"/>
      <c r="M7" s="416"/>
      <c r="N7" s="416"/>
    </row>
    <row r="8" spans="2:17" x14ac:dyDescent="0.25">
      <c r="B8" s="396">
        <v>1</v>
      </c>
      <c r="C8" s="397" t="s">
        <v>547</v>
      </c>
      <c r="D8" s="396" t="s">
        <v>84</v>
      </c>
      <c r="E8" s="417">
        <v>43684</v>
      </c>
      <c r="F8" s="417">
        <v>45994</v>
      </c>
      <c r="G8" s="396" t="s">
        <v>75</v>
      </c>
      <c r="H8" s="398">
        <v>3346.52</v>
      </c>
      <c r="I8" s="398">
        <v>429.24</v>
      </c>
      <c r="J8" s="398">
        <v>511.74</v>
      </c>
      <c r="K8" s="398">
        <v>566.5</v>
      </c>
      <c r="L8" s="398">
        <v>16.93</v>
      </c>
      <c r="M8" s="398">
        <v>131.97999999999999</v>
      </c>
      <c r="N8" s="418">
        <v>1.107</v>
      </c>
    </row>
    <row r="9" spans="2:17" x14ac:dyDescent="0.25">
      <c r="B9" s="419">
        <v>2</v>
      </c>
      <c r="C9" s="420" t="s">
        <v>548</v>
      </c>
      <c r="D9" s="419" t="s">
        <v>84</v>
      </c>
      <c r="E9" s="421">
        <v>45404</v>
      </c>
      <c r="F9" s="421">
        <v>46007</v>
      </c>
      <c r="G9" s="419" t="s">
        <v>75</v>
      </c>
      <c r="H9" s="422">
        <v>26.85</v>
      </c>
      <c r="I9" s="422">
        <v>0.9</v>
      </c>
      <c r="J9" s="422">
        <v>1.84</v>
      </c>
      <c r="K9" s="422">
        <v>1.61</v>
      </c>
      <c r="L9" s="422">
        <v>6.01</v>
      </c>
      <c r="M9" s="422">
        <v>178.74</v>
      </c>
      <c r="N9" s="423">
        <v>0.877</v>
      </c>
    </row>
    <row r="10" spans="2:17" x14ac:dyDescent="0.25">
      <c r="B10" s="419">
        <v>3</v>
      </c>
      <c r="C10" s="420" t="s">
        <v>549</v>
      </c>
      <c r="D10" s="419" t="s">
        <v>84</v>
      </c>
      <c r="E10" s="421">
        <v>45421</v>
      </c>
      <c r="F10" s="421">
        <v>45988</v>
      </c>
      <c r="G10" s="419" t="s">
        <v>75</v>
      </c>
      <c r="H10" s="422">
        <v>28.33</v>
      </c>
      <c r="I10" s="422">
        <v>0.42</v>
      </c>
      <c r="J10" s="422">
        <v>0.63</v>
      </c>
      <c r="K10" s="422">
        <v>0.35</v>
      </c>
      <c r="L10" s="422">
        <v>1.24</v>
      </c>
      <c r="M10" s="422">
        <v>83.21</v>
      </c>
      <c r="N10" s="423">
        <v>0.56000000000000005</v>
      </c>
    </row>
    <row r="11" spans="2:17" x14ac:dyDescent="0.25">
      <c r="B11" s="419">
        <v>4</v>
      </c>
      <c r="C11" s="420" t="s">
        <v>550</v>
      </c>
      <c r="D11" s="419" t="s">
        <v>84</v>
      </c>
      <c r="E11" s="421">
        <v>45448</v>
      </c>
      <c r="F11" s="421">
        <v>46007</v>
      </c>
      <c r="G11" s="419" t="s">
        <v>75</v>
      </c>
      <c r="H11" s="422">
        <v>84.66</v>
      </c>
      <c r="I11" s="422">
        <v>19.36</v>
      </c>
      <c r="J11" s="422">
        <v>24.95</v>
      </c>
      <c r="K11" s="422">
        <v>21.57</v>
      </c>
      <c r="L11" s="422">
        <v>25.48</v>
      </c>
      <c r="M11" s="422">
        <v>111.39</v>
      </c>
      <c r="N11" s="423">
        <v>0.86470000000000002</v>
      </c>
    </row>
    <row r="12" spans="2:17" x14ac:dyDescent="0.25">
      <c r="B12" s="419">
        <v>5</v>
      </c>
      <c r="C12" s="420" t="s">
        <v>551</v>
      </c>
      <c r="D12" s="419" t="s">
        <v>84</v>
      </c>
      <c r="E12" s="421">
        <v>44412</v>
      </c>
      <c r="F12" s="421">
        <v>45989</v>
      </c>
      <c r="G12" s="419" t="s">
        <v>75</v>
      </c>
      <c r="H12" s="422">
        <v>213.86</v>
      </c>
      <c r="I12" s="422">
        <v>36.19</v>
      </c>
      <c r="J12" s="422">
        <v>86.31</v>
      </c>
      <c r="K12" s="422">
        <v>80.75</v>
      </c>
      <c r="L12" s="422">
        <v>37.76</v>
      </c>
      <c r="M12" s="422">
        <v>223.13</v>
      </c>
      <c r="N12" s="423">
        <v>0.93559999999999999</v>
      </c>
    </row>
    <row r="13" spans="2:17" x14ac:dyDescent="0.25">
      <c r="B13" s="419">
        <v>6</v>
      </c>
      <c r="C13" s="420" t="s">
        <v>552</v>
      </c>
      <c r="D13" s="419" t="s">
        <v>84</v>
      </c>
      <c r="E13" s="421">
        <v>45323</v>
      </c>
      <c r="F13" s="421">
        <v>45875</v>
      </c>
      <c r="G13" s="419" t="s">
        <v>74</v>
      </c>
      <c r="H13" s="422">
        <v>59.27</v>
      </c>
      <c r="I13" s="422">
        <v>0.47</v>
      </c>
      <c r="J13" s="422">
        <v>0.52</v>
      </c>
      <c r="K13" s="422">
        <v>0.36</v>
      </c>
      <c r="L13" s="422">
        <v>0.61</v>
      </c>
      <c r="M13" s="422">
        <v>77.42</v>
      </c>
      <c r="N13" s="423">
        <v>0.69230000000000003</v>
      </c>
    </row>
    <row r="14" spans="2:17" x14ac:dyDescent="0.25">
      <c r="B14" s="419">
        <v>7</v>
      </c>
      <c r="C14" s="420" t="s">
        <v>553</v>
      </c>
      <c r="D14" s="419" t="s">
        <v>84</v>
      </c>
      <c r="E14" s="421">
        <v>45338</v>
      </c>
      <c r="F14" s="421">
        <v>45861</v>
      </c>
      <c r="G14" s="419" t="s">
        <v>74</v>
      </c>
      <c r="H14" s="422">
        <v>249.24</v>
      </c>
      <c r="I14" s="422">
        <v>4.99</v>
      </c>
      <c r="J14" s="422">
        <v>6.45</v>
      </c>
      <c r="K14" s="422">
        <v>5.49</v>
      </c>
      <c r="L14" s="422">
        <v>2.2000000000000002</v>
      </c>
      <c r="M14" s="422">
        <v>110.22</v>
      </c>
      <c r="N14" s="423">
        <v>0.8518</v>
      </c>
    </row>
    <row r="15" spans="2:17" x14ac:dyDescent="0.25">
      <c r="B15" s="419">
        <v>8</v>
      </c>
      <c r="C15" s="420" t="s">
        <v>554</v>
      </c>
      <c r="D15" s="419" t="s">
        <v>84</v>
      </c>
      <c r="E15" s="421">
        <v>43777</v>
      </c>
      <c r="F15" s="421">
        <v>45943</v>
      </c>
      <c r="G15" s="419" t="s">
        <v>74</v>
      </c>
      <c r="H15" s="422">
        <v>54.19</v>
      </c>
      <c r="I15" s="422">
        <v>33.99</v>
      </c>
      <c r="J15" s="422">
        <v>49.88</v>
      </c>
      <c r="K15" s="422">
        <v>48.44</v>
      </c>
      <c r="L15" s="422">
        <v>89.4</v>
      </c>
      <c r="M15" s="422">
        <v>142.5</v>
      </c>
      <c r="N15" s="423">
        <v>0.97109999999999996</v>
      </c>
    </row>
    <row r="16" spans="2:17" x14ac:dyDescent="0.25">
      <c r="B16" s="419">
        <v>9</v>
      </c>
      <c r="C16" s="420" t="s">
        <v>555</v>
      </c>
      <c r="D16" s="419" t="s">
        <v>556</v>
      </c>
      <c r="E16" s="421">
        <v>45357</v>
      </c>
      <c r="F16" s="421">
        <v>45960</v>
      </c>
      <c r="G16" s="419" t="s">
        <v>75</v>
      </c>
      <c r="H16" s="422" t="s">
        <v>340</v>
      </c>
      <c r="I16" s="422" t="s">
        <v>521</v>
      </c>
      <c r="J16" s="422" t="s">
        <v>521</v>
      </c>
      <c r="K16" s="422" t="s">
        <v>340</v>
      </c>
      <c r="L16" s="422" t="s">
        <v>340</v>
      </c>
      <c r="M16" s="422" t="s">
        <v>340</v>
      </c>
      <c r="N16" s="422" t="s">
        <v>340</v>
      </c>
    </row>
    <row r="17" spans="2:14" x14ac:dyDescent="0.25">
      <c r="B17" s="416" t="s">
        <v>557</v>
      </c>
      <c r="C17" s="416"/>
      <c r="D17" s="416"/>
      <c r="E17" s="416"/>
      <c r="F17" s="416"/>
      <c r="G17" s="416"/>
      <c r="H17" s="416"/>
      <c r="I17" s="416"/>
      <c r="J17" s="416"/>
      <c r="K17" s="416"/>
      <c r="L17" s="416"/>
      <c r="M17" s="416"/>
      <c r="N17" s="416"/>
    </row>
    <row r="18" spans="2:14" x14ac:dyDescent="0.25">
      <c r="B18" s="396">
        <v>1</v>
      </c>
      <c r="C18" s="397" t="s">
        <v>558</v>
      </c>
      <c r="D18" s="396" t="s">
        <v>85</v>
      </c>
      <c r="E18" s="417">
        <v>44197</v>
      </c>
      <c r="F18" s="417">
        <v>46043</v>
      </c>
      <c r="G18" s="396" t="s">
        <v>74</v>
      </c>
      <c r="H18" s="398">
        <v>543.73</v>
      </c>
      <c r="I18" s="398">
        <v>206.22</v>
      </c>
      <c r="J18" s="398">
        <v>293.74</v>
      </c>
      <c r="K18" s="398">
        <v>700.1</v>
      </c>
      <c r="L18" s="398">
        <v>128.76</v>
      </c>
      <c r="M18" s="398">
        <v>339.49</v>
      </c>
      <c r="N18" s="423">
        <v>2.3834</v>
      </c>
    </row>
    <row r="19" spans="2:14" x14ac:dyDescent="0.25">
      <c r="B19" s="396">
        <v>2</v>
      </c>
      <c r="C19" s="397" t="s">
        <v>559</v>
      </c>
      <c r="D19" s="396" t="s">
        <v>85</v>
      </c>
      <c r="E19" s="417">
        <v>44477</v>
      </c>
      <c r="F19" s="417">
        <v>46034</v>
      </c>
      <c r="G19" s="396" t="s">
        <v>75</v>
      </c>
      <c r="H19" s="398">
        <v>43.72</v>
      </c>
      <c r="I19" s="398">
        <v>0.36</v>
      </c>
      <c r="J19" s="398">
        <v>0.36</v>
      </c>
      <c r="K19" s="398">
        <v>0.48</v>
      </c>
      <c r="L19" s="398">
        <v>1.1000000000000001</v>
      </c>
      <c r="M19" s="398">
        <v>132.02000000000001</v>
      </c>
      <c r="N19" s="423">
        <v>1.3190999999999999</v>
      </c>
    </row>
    <row r="20" spans="2:14" x14ac:dyDescent="0.25">
      <c r="B20" s="396">
        <v>3</v>
      </c>
      <c r="C20" s="397" t="s">
        <v>560</v>
      </c>
      <c r="D20" s="396" t="s">
        <v>84</v>
      </c>
      <c r="E20" s="417">
        <v>44887</v>
      </c>
      <c r="F20" s="417">
        <v>46030</v>
      </c>
      <c r="G20" s="396" t="s">
        <v>76</v>
      </c>
      <c r="H20" s="398">
        <v>0.03</v>
      </c>
      <c r="I20" s="398">
        <v>0</v>
      </c>
      <c r="J20" s="398">
        <v>0.01</v>
      </c>
      <c r="K20" s="398">
        <v>0.01</v>
      </c>
      <c r="L20" s="398">
        <v>22.03</v>
      </c>
      <c r="M20" s="398">
        <v>160.69999999999999</v>
      </c>
      <c r="N20" s="423">
        <v>0.50539999999999996</v>
      </c>
    </row>
    <row r="21" spans="2:14" x14ac:dyDescent="0.25">
      <c r="B21" s="396">
        <v>4</v>
      </c>
      <c r="C21" s="397" t="s">
        <v>561</v>
      </c>
      <c r="D21" s="396" t="s">
        <v>85</v>
      </c>
      <c r="E21" s="417">
        <v>45063</v>
      </c>
      <c r="F21" s="417">
        <v>46044</v>
      </c>
      <c r="G21" s="396" t="s">
        <v>75</v>
      </c>
      <c r="H21" s="398">
        <v>62.27</v>
      </c>
      <c r="I21" s="398">
        <v>23.4</v>
      </c>
      <c r="J21" s="398">
        <v>31.39</v>
      </c>
      <c r="K21" s="398">
        <v>30.27</v>
      </c>
      <c r="L21" s="398">
        <v>48.6</v>
      </c>
      <c r="M21" s="398">
        <v>129.36000000000001</v>
      </c>
      <c r="N21" s="423">
        <v>0.96419999999999995</v>
      </c>
    </row>
    <row r="22" spans="2:14" x14ac:dyDescent="0.25">
      <c r="B22" s="396">
        <v>5</v>
      </c>
      <c r="C22" s="397" t="s">
        <v>562</v>
      </c>
      <c r="D22" s="396" t="s">
        <v>84</v>
      </c>
      <c r="E22" s="417">
        <v>45085</v>
      </c>
      <c r="F22" s="417">
        <v>46038</v>
      </c>
      <c r="G22" s="396" t="s">
        <v>74</v>
      </c>
      <c r="H22" s="398">
        <v>7.23</v>
      </c>
      <c r="I22" s="398">
        <v>0.16</v>
      </c>
      <c r="J22" s="398">
        <v>0.16</v>
      </c>
      <c r="K22" s="398">
        <v>0.86</v>
      </c>
      <c r="L22" s="398">
        <v>11.87</v>
      </c>
      <c r="M22" s="398">
        <v>554.02</v>
      </c>
      <c r="N22" s="423">
        <v>5.5401999999999996</v>
      </c>
    </row>
    <row r="23" spans="2:14" x14ac:dyDescent="0.25">
      <c r="B23" s="396">
        <v>6</v>
      </c>
      <c r="C23" s="397" t="s">
        <v>563</v>
      </c>
      <c r="D23" s="396" t="s">
        <v>85</v>
      </c>
      <c r="E23" s="417">
        <v>45112</v>
      </c>
      <c r="F23" s="417">
        <v>46034</v>
      </c>
      <c r="G23" s="396" t="s">
        <v>75</v>
      </c>
      <c r="H23" s="398">
        <v>101.49</v>
      </c>
      <c r="I23" s="398">
        <v>93.2</v>
      </c>
      <c r="J23" s="398">
        <v>116.8</v>
      </c>
      <c r="K23" s="398">
        <v>47.17</v>
      </c>
      <c r="L23" s="398">
        <v>46.48</v>
      </c>
      <c r="M23" s="398">
        <v>50.61</v>
      </c>
      <c r="N23" s="423">
        <v>0.40379999999999999</v>
      </c>
    </row>
    <row r="24" spans="2:14" x14ac:dyDescent="0.25">
      <c r="B24" s="396">
        <v>7</v>
      </c>
      <c r="C24" s="397" t="s">
        <v>564</v>
      </c>
      <c r="D24" s="396" t="s">
        <v>85</v>
      </c>
      <c r="E24" s="417">
        <v>45474</v>
      </c>
      <c r="F24" s="417">
        <v>46044</v>
      </c>
      <c r="G24" s="396" t="s">
        <v>74</v>
      </c>
      <c r="H24" s="398">
        <v>509.25</v>
      </c>
      <c r="I24" s="398">
        <v>115.54</v>
      </c>
      <c r="J24" s="398">
        <v>135.93</v>
      </c>
      <c r="K24" s="398">
        <v>345.6</v>
      </c>
      <c r="L24" s="398">
        <v>67.86</v>
      </c>
      <c r="M24" s="398">
        <v>299.12</v>
      </c>
      <c r="N24" s="423">
        <v>2.5425</v>
      </c>
    </row>
    <row r="25" spans="2:14" x14ac:dyDescent="0.25">
      <c r="B25" s="396">
        <v>8</v>
      </c>
      <c r="C25" s="397" t="s">
        <v>565</v>
      </c>
      <c r="D25" s="396" t="s">
        <v>85</v>
      </c>
      <c r="E25" s="417">
        <v>45525</v>
      </c>
      <c r="F25" s="417">
        <v>46044</v>
      </c>
      <c r="G25" s="396" t="s">
        <v>74</v>
      </c>
      <c r="H25" s="398">
        <v>28.66</v>
      </c>
      <c r="I25" s="398">
        <v>7.53</v>
      </c>
      <c r="J25" s="398">
        <v>9.2899999999999991</v>
      </c>
      <c r="K25" s="398">
        <v>8.06</v>
      </c>
      <c r="L25" s="398">
        <v>28.11</v>
      </c>
      <c r="M25" s="398">
        <v>106.93</v>
      </c>
      <c r="N25" s="423">
        <v>0.86750000000000005</v>
      </c>
    </row>
    <row r="26" spans="2:14" x14ac:dyDescent="0.25">
      <c r="B26" s="396">
        <v>9</v>
      </c>
      <c r="C26" s="397" t="s">
        <v>566</v>
      </c>
      <c r="D26" s="396" t="s">
        <v>85</v>
      </c>
      <c r="E26" s="417">
        <v>45540</v>
      </c>
      <c r="F26" s="417">
        <v>46042</v>
      </c>
      <c r="G26" s="396" t="s">
        <v>74</v>
      </c>
      <c r="H26" s="398">
        <v>641</v>
      </c>
      <c r="I26" s="398">
        <v>30.41</v>
      </c>
      <c r="J26" s="398">
        <v>30.63</v>
      </c>
      <c r="K26" s="398">
        <v>30.22</v>
      </c>
      <c r="L26" s="398">
        <v>4.71</v>
      </c>
      <c r="M26" s="398">
        <v>99.37</v>
      </c>
      <c r="N26" s="423">
        <v>0.98650000000000004</v>
      </c>
    </row>
    <row r="27" spans="2:14" x14ac:dyDescent="0.25">
      <c r="B27" s="396">
        <v>10</v>
      </c>
      <c r="C27" s="397" t="s">
        <v>567</v>
      </c>
      <c r="D27" s="396" t="s">
        <v>85</v>
      </c>
      <c r="E27" s="417">
        <v>43172</v>
      </c>
      <c r="F27" s="417">
        <v>46041</v>
      </c>
      <c r="G27" s="396" t="s">
        <v>74</v>
      </c>
      <c r="H27" s="398">
        <v>1194.03</v>
      </c>
      <c r="I27" s="398">
        <v>529.22</v>
      </c>
      <c r="J27" s="398">
        <v>803.74</v>
      </c>
      <c r="K27" s="398">
        <v>456</v>
      </c>
      <c r="L27" s="398">
        <v>38.19</v>
      </c>
      <c r="M27" s="398">
        <v>86.16</v>
      </c>
      <c r="N27" s="423">
        <v>0.56730000000000003</v>
      </c>
    </row>
    <row r="28" spans="2:14" x14ac:dyDescent="0.25">
      <c r="B28" s="396">
        <v>11</v>
      </c>
      <c r="C28" s="397" t="s">
        <v>568</v>
      </c>
      <c r="D28" s="396" t="s">
        <v>85</v>
      </c>
      <c r="E28" s="417">
        <v>44778</v>
      </c>
      <c r="F28" s="417">
        <v>46051</v>
      </c>
      <c r="G28" s="396" t="s">
        <v>74</v>
      </c>
      <c r="H28" s="398">
        <v>162.94</v>
      </c>
      <c r="I28" s="398">
        <v>7.88</v>
      </c>
      <c r="J28" s="398">
        <v>9.0299999999999994</v>
      </c>
      <c r="K28" s="398">
        <v>17.510000000000002</v>
      </c>
      <c r="L28" s="398">
        <v>10.75</v>
      </c>
      <c r="M28" s="398">
        <v>222.19</v>
      </c>
      <c r="N28" s="423">
        <v>1.94</v>
      </c>
    </row>
    <row r="29" spans="2:14" x14ac:dyDescent="0.25">
      <c r="B29" s="396">
        <v>12</v>
      </c>
      <c r="C29" s="397" t="s">
        <v>569</v>
      </c>
      <c r="D29" s="396" t="s">
        <v>85</v>
      </c>
      <c r="E29" s="417">
        <v>45358</v>
      </c>
      <c r="F29" s="417">
        <v>46044</v>
      </c>
      <c r="G29" s="396" t="s">
        <v>74</v>
      </c>
      <c r="H29" s="398">
        <v>2736.66</v>
      </c>
      <c r="I29" s="398">
        <v>150.66</v>
      </c>
      <c r="J29" s="398">
        <v>206.68</v>
      </c>
      <c r="K29" s="398">
        <v>461.74</v>
      </c>
      <c r="L29" s="398">
        <v>16.87</v>
      </c>
      <c r="M29" s="398">
        <v>306.48</v>
      </c>
      <c r="N29" s="423">
        <v>2.2341000000000002</v>
      </c>
    </row>
    <row r="30" spans="2:14" x14ac:dyDescent="0.25">
      <c r="B30" s="396">
        <v>13</v>
      </c>
      <c r="C30" s="397" t="s">
        <v>570</v>
      </c>
      <c r="D30" s="396" t="s">
        <v>84</v>
      </c>
      <c r="E30" s="417">
        <v>45372</v>
      </c>
      <c r="F30" s="417">
        <v>46031</v>
      </c>
      <c r="G30" s="396" t="s">
        <v>74</v>
      </c>
      <c r="H30" s="398">
        <v>174.33</v>
      </c>
      <c r="I30" s="398">
        <v>63.47</v>
      </c>
      <c r="J30" s="398">
        <v>87.61</v>
      </c>
      <c r="K30" s="398">
        <v>95.7</v>
      </c>
      <c r="L30" s="398">
        <v>54.9</v>
      </c>
      <c r="M30" s="398">
        <v>150.78</v>
      </c>
      <c r="N30" s="423">
        <v>1.0924</v>
      </c>
    </row>
    <row r="31" spans="2:14" x14ac:dyDescent="0.25">
      <c r="B31" s="396">
        <v>14</v>
      </c>
      <c r="C31" s="397" t="s">
        <v>571</v>
      </c>
      <c r="D31" s="396" t="s">
        <v>85</v>
      </c>
      <c r="E31" s="417">
        <v>45406</v>
      </c>
      <c r="F31" s="417">
        <v>46044</v>
      </c>
      <c r="G31" s="396" t="s">
        <v>76</v>
      </c>
      <c r="H31" s="398">
        <v>93.04</v>
      </c>
      <c r="I31" s="398">
        <v>0.9</v>
      </c>
      <c r="J31" s="398">
        <v>1.4</v>
      </c>
      <c r="K31" s="398">
        <v>1.01</v>
      </c>
      <c r="L31" s="398">
        <v>1.08</v>
      </c>
      <c r="M31" s="398">
        <v>112.13</v>
      </c>
      <c r="N31" s="423">
        <v>0.72050000000000003</v>
      </c>
    </row>
    <row r="32" spans="2:14" x14ac:dyDescent="0.25">
      <c r="B32" s="396">
        <v>15</v>
      </c>
      <c r="C32" s="397" t="s">
        <v>572</v>
      </c>
      <c r="D32" s="396" t="s">
        <v>85</v>
      </c>
      <c r="E32" s="417">
        <v>45610</v>
      </c>
      <c r="F32" s="417">
        <v>46041</v>
      </c>
      <c r="G32" s="396" t="s">
        <v>74</v>
      </c>
      <c r="H32" s="398">
        <v>23.43</v>
      </c>
      <c r="I32" s="398">
        <v>9</v>
      </c>
      <c r="J32" s="398">
        <v>11.13</v>
      </c>
      <c r="K32" s="398">
        <v>29.37</v>
      </c>
      <c r="L32" s="398">
        <v>125.34</v>
      </c>
      <c r="M32" s="398">
        <v>326.31</v>
      </c>
      <c r="N32" s="423">
        <v>2.6398000000000001</v>
      </c>
    </row>
    <row r="33" spans="2:14" x14ac:dyDescent="0.25">
      <c r="B33" s="396">
        <v>16</v>
      </c>
      <c r="C33" s="397" t="s">
        <v>573</v>
      </c>
      <c r="D33" s="396" t="s">
        <v>84</v>
      </c>
      <c r="E33" s="417">
        <v>45615</v>
      </c>
      <c r="F33" s="417">
        <v>46051</v>
      </c>
      <c r="G33" s="396" t="s">
        <v>74</v>
      </c>
      <c r="H33" s="398">
        <v>1293.6400000000001</v>
      </c>
      <c r="I33" s="398">
        <v>431.6</v>
      </c>
      <c r="J33" s="398">
        <v>539.54999999999995</v>
      </c>
      <c r="K33" s="398">
        <v>886.91</v>
      </c>
      <c r="L33" s="398">
        <v>68.56</v>
      </c>
      <c r="M33" s="398">
        <v>205.49</v>
      </c>
      <c r="N33" s="423">
        <v>1.6437999999999999</v>
      </c>
    </row>
    <row r="34" spans="2:14" x14ac:dyDescent="0.25">
      <c r="B34" s="396">
        <v>17</v>
      </c>
      <c r="C34" s="397" t="s">
        <v>574</v>
      </c>
      <c r="D34" s="396" t="s">
        <v>84</v>
      </c>
      <c r="E34" s="417">
        <v>45630</v>
      </c>
      <c r="F34" s="417">
        <v>46052</v>
      </c>
      <c r="G34" s="396" t="s">
        <v>75</v>
      </c>
      <c r="H34" s="398">
        <v>23.38</v>
      </c>
      <c r="I34" s="398">
        <v>1.91</v>
      </c>
      <c r="J34" s="398">
        <v>2.27</v>
      </c>
      <c r="K34" s="398">
        <v>6.71</v>
      </c>
      <c r="L34" s="398">
        <v>28.71</v>
      </c>
      <c r="M34" s="398">
        <v>352.08</v>
      </c>
      <c r="N34" s="423">
        <v>2.9550000000000001</v>
      </c>
    </row>
    <row r="35" spans="2:14" x14ac:dyDescent="0.25">
      <c r="B35" s="396">
        <v>18</v>
      </c>
      <c r="C35" s="397" t="s">
        <v>575</v>
      </c>
      <c r="D35" s="396" t="s">
        <v>85</v>
      </c>
      <c r="E35" s="417">
        <v>45056</v>
      </c>
      <c r="F35" s="417">
        <v>46035</v>
      </c>
      <c r="G35" s="396" t="s">
        <v>74</v>
      </c>
      <c r="H35" s="398">
        <v>35.340000000000003</v>
      </c>
      <c r="I35" s="398">
        <v>12.42</v>
      </c>
      <c r="J35" s="398">
        <v>17.600000000000001</v>
      </c>
      <c r="K35" s="398">
        <v>11.99</v>
      </c>
      <c r="L35" s="398">
        <v>33.94</v>
      </c>
      <c r="M35" s="398">
        <v>96.57</v>
      </c>
      <c r="N35" s="423">
        <v>0.68149999999999999</v>
      </c>
    </row>
    <row r="36" spans="2:14" x14ac:dyDescent="0.25">
      <c r="B36" s="396">
        <v>19</v>
      </c>
      <c r="C36" s="397" t="s">
        <v>576</v>
      </c>
      <c r="D36" s="396" t="s">
        <v>85</v>
      </c>
      <c r="E36" s="417">
        <v>45092</v>
      </c>
      <c r="F36" s="417">
        <v>46028</v>
      </c>
      <c r="G36" s="396" t="s">
        <v>74</v>
      </c>
      <c r="H36" s="398">
        <v>4215.3500000000004</v>
      </c>
      <c r="I36" s="398">
        <v>73.2</v>
      </c>
      <c r="J36" s="398">
        <v>97.55</v>
      </c>
      <c r="K36" s="398">
        <v>173.23</v>
      </c>
      <c r="L36" s="398">
        <v>4.1100000000000003</v>
      </c>
      <c r="M36" s="398">
        <v>236.65</v>
      </c>
      <c r="N36" s="423">
        <v>1.7758</v>
      </c>
    </row>
    <row r="37" spans="2:14" x14ac:dyDescent="0.25">
      <c r="B37" s="396">
        <v>20</v>
      </c>
      <c r="C37" s="397" t="s">
        <v>577</v>
      </c>
      <c r="D37" s="396" t="s">
        <v>85</v>
      </c>
      <c r="E37" s="417">
        <v>45275</v>
      </c>
      <c r="F37" s="417">
        <v>46057</v>
      </c>
      <c r="G37" s="396" t="s">
        <v>74</v>
      </c>
      <c r="H37" s="398">
        <v>23.96</v>
      </c>
      <c r="I37" s="398">
        <v>12.3</v>
      </c>
      <c r="J37" s="398">
        <v>15.4</v>
      </c>
      <c r="K37" s="398">
        <v>5.41</v>
      </c>
      <c r="L37" s="398">
        <v>22.57</v>
      </c>
      <c r="M37" s="398">
        <v>43.97</v>
      </c>
      <c r="N37" s="423">
        <v>0.35120000000000001</v>
      </c>
    </row>
    <row r="38" spans="2:14" x14ac:dyDescent="0.25">
      <c r="B38" s="396">
        <v>21</v>
      </c>
      <c r="C38" s="397" t="s">
        <v>578</v>
      </c>
      <c r="D38" s="396" t="s">
        <v>85</v>
      </c>
      <c r="E38" s="417">
        <v>44246</v>
      </c>
      <c r="F38" s="417">
        <v>46076</v>
      </c>
      <c r="G38" s="396" t="s">
        <v>74</v>
      </c>
      <c r="H38" s="398">
        <v>4.4800000000000004</v>
      </c>
      <c r="I38" s="398">
        <v>0.15</v>
      </c>
      <c r="J38" s="398">
        <v>0.25</v>
      </c>
      <c r="K38" s="398">
        <v>3.01</v>
      </c>
      <c r="L38" s="398">
        <v>67.17</v>
      </c>
      <c r="M38" s="398">
        <v>2025.57</v>
      </c>
      <c r="N38" s="423">
        <v>11.9397</v>
      </c>
    </row>
    <row r="39" spans="2:14" x14ac:dyDescent="0.25">
      <c r="B39" s="396">
        <v>22</v>
      </c>
      <c r="C39" s="397" t="s">
        <v>579</v>
      </c>
      <c r="D39" s="396" t="s">
        <v>84</v>
      </c>
      <c r="E39" s="417">
        <v>44329</v>
      </c>
      <c r="F39" s="417">
        <v>46051</v>
      </c>
      <c r="G39" s="396" t="s">
        <v>74</v>
      </c>
      <c r="H39" s="398">
        <v>2656.09</v>
      </c>
      <c r="I39" s="398">
        <v>45.3</v>
      </c>
      <c r="J39" s="398">
        <v>77.14</v>
      </c>
      <c r="K39" s="398">
        <v>60.97</v>
      </c>
      <c r="L39" s="398">
        <v>2.2999999999999998</v>
      </c>
      <c r="M39" s="398">
        <v>134.6</v>
      </c>
      <c r="N39" s="423">
        <v>0.79039999999999999</v>
      </c>
    </row>
    <row r="40" spans="2:14" x14ac:dyDescent="0.25">
      <c r="B40" s="396">
        <v>23</v>
      </c>
      <c r="C40" s="397" t="s">
        <v>580</v>
      </c>
      <c r="D40" s="396" t="s">
        <v>84</v>
      </c>
      <c r="E40" s="417">
        <v>45415</v>
      </c>
      <c r="F40" s="417">
        <v>46076</v>
      </c>
      <c r="G40" s="396" t="s">
        <v>74</v>
      </c>
      <c r="H40" s="398">
        <v>31.99</v>
      </c>
      <c r="I40" s="398">
        <v>15.97</v>
      </c>
      <c r="J40" s="398">
        <v>21.35</v>
      </c>
      <c r="K40" s="398">
        <v>17.37</v>
      </c>
      <c r="L40" s="398">
        <v>54.31</v>
      </c>
      <c r="M40" s="398">
        <v>108.76</v>
      </c>
      <c r="N40" s="423">
        <v>0.81379999999999997</v>
      </c>
    </row>
    <row r="41" spans="2:14" x14ac:dyDescent="0.25">
      <c r="B41" s="396">
        <v>24</v>
      </c>
      <c r="C41" s="397" t="s">
        <v>581</v>
      </c>
      <c r="D41" s="396" t="s">
        <v>84</v>
      </c>
      <c r="E41" s="417">
        <v>45446</v>
      </c>
      <c r="F41" s="417">
        <v>46042</v>
      </c>
      <c r="G41" s="396" t="s">
        <v>74</v>
      </c>
      <c r="H41" s="398">
        <v>115.31</v>
      </c>
      <c r="I41" s="398">
        <v>6.68</v>
      </c>
      <c r="J41" s="398">
        <v>8.74</v>
      </c>
      <c r="K41" s="398">
        <v>7.62</v>
      </c>
      <c r="L41" s="398">
        <v>6.61</v>
      </c>
      <c r="M41" s="398">
        <v>114.1</v>
      </c>
      <c r="N41" s="423">
        <v>0.87160000000000004</v>
      </c>
    </row>
    <row r="42" spans="2:14" x14ac:dyDescent="0.25">
      <c r="B42" s="396">
        <v>25</v>
      </c>
      <c r="C42" s="397" t="s">
        <v>582</v>
      </c>
      <c r="D42" s="396" t="s">
        <v>85</v>
      </c>
      <c r="E42" s="417">
        <v>45588</v>
      </c>
      <c r="F42" s="417">
        <v>46076</v>
      </c>
      <c r="G42" s="396" t="s">
        <v>74</v>
      </c>
      <c r="H42" s="398">
        <v>501.14</v>
      </c>
      <c r="I42" s="398">
        <v>65.63</v>
      </c>
      <c r="J42" s="398">
        <v>76.819999999999993</v>
      </c>
      <c r="K42" s="398">
        <v>81.83</v>
      </c>
      <c r="L42" s="398">
        <v>16.329999999999998</v>
      </c>
      <c r="M42" s="398">
        <v>124.68</v>
      </c>
      <c r="N42" s="423">
        <v>1.0651999999999999</v>
      </c>
    </row>
    <row r="43" spans="2:14" x14ac:dyDescent="0.25">
      <c r="B43" s="396">
        <v>26</v>
      </c>
      <c r="C43" s="397" t="s">
        <v>583</v>
      </c>
      <c r="D43" s="396" t="s">
        <v>84</v>
      </c>
      <c r="E43" s="417">
        <v>45693</v>
      </c>
      <c r="F43" s="417">
        <v>46056</v>
      </c>
      <c r="G43" s="396" t="s">
        <v>75</v>
      </c>
      <c r="H43" s="398">
        <v>72.599999999999994</v>
      </c>
      <c r="I43" s="398">
        <v>0.16</v>
      </c>
      <c r="J43" s="398">
        <v>0.33</v>
      </c>
      <c r="K43" s="398">
        <v>0.1</v>
      </c>
      <c r="L43" s="398">
        <v>0.14000000000000001</v>
      </c>
      <c r="M43" s="398">
        <v>60.88</v>
      </c>
      <c r="N43" s="423">
        <v>0.3044</v>
      </c>
    </row>
    <row r="44" spans="2:14" x14ac:dyDescent="0.25">
      <c r="B44" s="396">
        <v>27</v>
      </c>
      <c r="C44" s="397" t="s">
        <v>584</v>
      </c>
      <c r="D44" s="396" t="s">
        <v>85</v>
      </c>
      <c r="E44" s="417">
        <v>45016</v>
      </c>
      <c r="F44" s="417">
        <v>46070</v>
      </c>
      <c r="G44" s="396" t="s">
        <v>74</v>
      </c>
      <c r="H44" s="398">
        <v>1385.02</v>
      </c>
      <c r="I44" s="398">
        <v>49.85</v>
      </c>
      <c r="J44" s="398">
        <v>68.17</v>
      </c>
      <c r="K44" s="398">
        <v>55</v>
      </c>
      <c r="L44" s="398">
        <v>3.97</v>
      </c>
      <c r="M44" s="398">
        <v>110.34</v>
      </c>
      <c r="N44" s="423">
        <v>0.80679999999999996</v>
      </c>
    </row>
    <row r="45" spans="2:14" x14ac:dyDescent="0.25">
      <c r="B45" s="396">
        <v>28</v>
      </c>
      <c r="C45" s="397" t="s">
        <v>585</v>
      </c>
      <c r="D45" s="396" t="s">
        <v>84</v>
      </c>
      <c r="E45" s="417">
        <v>45631</v>
      </c>
      <c r="F45" s="417">
        <v>46070</v>
      </c>
      <c r="G45" s="396" t="s">
        <v>74</v>
      </c>
      <c r="H45" s="398">
        <v>77.39</v>
      </c>
      <c r="I45" s="398">
        <v>0</v>
      </c>
      <c r="J45" s="398">
        <v>0</v>
      </c>
      <c r="K45" s="398">
        <v>2.65</v>
      </c>
      <c r="L45" s="398">
        <v>3.42</v>
      </c>
      <c r="M45" s="398">
        <v>68304.25</v>
      </c>
      <c r="N45" s="423">
        <v>683.04250000000002</v>
      </c>
    </row>
    <row r="46" spans="2:14" x14ac:dyDescent="0.25">
      <c r="B46" s="396">
        <v>29</v>
      </c>
      <c r="C46" s="397" t="s">
        <v>586</v>
      </c>
      <c r="D46" s="396" t="s">
        <v>84</v>
      </c>
      <c r="E46" s="417">
        <v>45232</v>
      </c>
      <c r="F46" s="417">
        <v>46076</v>
      </c>
      <c r="G46" s="396" t="s">
        <v>74</v>
      </c>
      <c r="H46" s="398">
        <v>48.26</v>
      </c>
      <c r="I46" s="398">
        <v>7.0000000000000007E-2</v>
      </c>
      <c r="J46" s="398">
        <v>0.39</v>
      </c>
      <c r="K46" s="398">
        <v>0.45</v>
      </c>
      <c r="L46" s="398">
        <v>0.93</v>
      </c>
      <c r="M46" s="398">
        <v>642.86</v>
      </c>
      <c r="N46" s="423">
        <v>1.1537999999999999</v>
      </c>
    </row>
    <row r="47" spans="2:14" x14ac:dyDescent="0.25">
      <c r="B47" s="396">
        <v>30</v>
      </c>
      <c r="C47" s="397" t="s">
        <v>587</v>
      </c>
      <c r="D47" s="396" t="s">
        <v>85</v>
      </c>
      <c r="E47" s="417">
        <v>45581</v>
      </c>
      <c r="F47" s="417">
        <v>46090</v>
      </c>
      <c r="G47" s="396" t="s">
        <v>74</v>
      </c>
      <c r="H47" s="398">
        <v>23.96</v>
      </c>
      <c r="I47" s="398">
        <v>21.18</v>
      </c>
      <c r="J47" s="398">
        <v>24.92</v>
      </c>
      <c r="K47" s="398">
        <v>17.53</v>
      </c>
      <c r="L47" s="398">
        <v>73.17</v>
      </c>
      <c r="M47" s="398">
        <v>82.79</v>
      </c>
      <c r="N47" s="423">
        <v>0.7036</v>
      </c>
    </row>
    <row r="48" spans="2:14" x14ac:dyDescent="0.25">
      <c r="B48" s="396">
        <v>31</v>
      </c>
      <c r="C48" s="397" t="s">
        <v>588</v>
      </c>
      <c r="D48" s="422" t="s">
        <v>340</v>
      </c>
      <c r="E48" s="417">
        <v>45446</v>
      </c>
      <c r="F48" s="417">
        <v>46098</v>
      </c>
      <c r="G48" s="396" t="s">
        <v>74</v>
      </c>
      <c r="H48" s="398">
        <v>60636.82</v>
      </c>
      <c r="I48" s="398">
        <v>15799</v>
      </c>
      <c r="J48" s="398">
        <v>19234</v>
      </c>
      <c r="K48" s="398">
        <v>14084.2</v>
      </c>
      <c r="L48" s="398">
        <v>23.23</v>
      </c>
      <c r="M48" s="398">
        <v>89.15</v>
      </c>
      <c r="N48" s="423">
        <v>0.73229999999999995</v>
      </c>
    </row>
    <row r="49" spans="2:14" x14ac:dyDescent="0.25">
      <c r="B49" s="396">
        <v>32</v>
      </c>
      <c r="C49" s="397" t="s">
        <v>589</v>
      </c>
      <c r="D49" s="396" t="s">
        <v>84</v>
      </c>
      <c r="E49" s="417">
        <v>45642</v>
      </c>
      <c r="F49" s="417">
        <v>46101</v>
      </c>
      <c r="G49" s="396" t="s">
        <v>74</v>
      </c>
      <c r="H49" s="398">
        <v>25.68</v>
      </c>
      <c r="I49" s="398">
        <v>0.08</v>
      </c>
      <c r="J49" s="398">
        <v>0.11</v>
      </c>
      <c r="K49" s="398">
        <v>3.9</v>
      </c>
      <c r="L49" s="398">
        <v>15.18</v>
      </c>
      <c r="M49" s="398">
        <v>4800.47</v>
      </c>
      <c r="N49" s="423">
        <v>37.039000000000001</v>
      </c>
    </row>
    <row r="50" spans="2:14" x14ac:dyDescent="0.25">
      <c r="B50" s="396">
        <v>33</v>
      </c>
      <c r="C50" s="397" t="s">
        <v>590</v>
      </c>
      <c r="D50" s="396" t="s">
        <v>85</v>
      </c>
      <c r="E50" s="417">
        <v>45666</v>
      </c>
      <c r="F50" s="417">
        <v>46099</v>
      </c>
      <c r="G50" s="396" t="s">
        <v>75</v>
      </c>
      <c r="H50" s="398">
        <v>14.6</v>
      </c>
      <c r="I50" s="398">
        <v>7.84</v>
      </c>
      <c r="J50" s="398">
        <v>10.83</v>
      </c>
      <c r="K50" s="398">
        <v>7.07</v>
      </c>
      <c r="L50" s="398">
        <v>48.4</v>
      </c>
      <c r="M50" s="398">
        <v>90.1</v>
      </c>
      <c r="N50" s="423">
        <v>0.65290000000000004</v>
      </c>
    </row>
    <row r="51" spans="2:14" x14ac:dyDescent="0.25">
      <c r="B51" s="396">
        <v>34</v>
      </c>
      <c r="C51" s="397" t="s">
        <v>591</v>
      </c>
      <c r="D51" s="396" t="s">
        <v>84</v>
      </c>
      <c r="E51" s="417">
        <v>45674</v>
      </c>
      <c r="F51" s="417">
        <v>46105</v>
      </c>
      <c r="G51" s="396" t="s">
        <v>74</v>
      </c>
      <c r="H51" s="398">
        <v>58.13</v>
      </c>
      <c r="I51" s="398">
        <v>9.09</v>
      </c>
      <c r="J51" s="398">
        <v>13.13</v>
      </c>
      <c r="K51" s="398">
        <v>9.3800000000000008</v>
      </c>
      <c r="L51" s="398">
        <v>16.13</v>
      </c>
      <c r="M51" s="398">
        <v>103.16</v>
      </c>
      <c r="N51" s="423">
        <v>0.71379999999999999</v>
      </c>
    </row>
    <row r="52" spans="2:14" x14ac:dyDescent="0.25">
      <c r="B52" s="396">
        <v>35</v>
      </c>
      <c r="C52" s="397" t="s">
        <v>592</v>
      </c>
      <c r="D52" s="422" t="s">
        <v>340</v>
      </c>
      <c r="E52" s="417">
        <v>44946</v>
      </c>
      <c r="F52" s="417">
        <v>46090</v>
      </c>
      <c r="G52" s="396" t="s">
        <v>74</v>
      </c>
      <c r="H52" s="422" t="s">
        <v>340</v>
      </c>
      <c r="I52" s="422" t="s">
        <v>521</v>
      </c>
      <c r="J52" s="422" t="s">
        <v>521</v>
      </c>
      <c r="K52" s="422" t="s">
        <v>340</v>
      </c>
      <c r="L52" s="422" t="s">
        <v>340</v>
      </c>
      <c r="M52" s="422" t="s">
        <v>340</v>
      </c>
      <c r="N52" s="422" t="s">
        <v>340</v>
      </c>
    </row>
    <row r="53" spans="2:14" x14ac:dyDescent="0.25">
      <c r="B53" s="396">
        <v>36</v>
      </c>
      <c r="C53" s="397" t="s">
        <v>593</v>
      </c>
      <c r="D53" s="422" t="s">
        <v>340</v>
      </c>
      <c r="E53" s="417">
        <v>45743</v>
      </c>
      <c r="F53" s="417">
        <v>46105</v>
      </c>
      <c r="G53" s="396" t="s">
        <v>74</v>
      </c>
      <c r="H53" s="422" t="s">
        <v>340</v>
      </c>
      <c r="I53" s="422" t="s">
        <v>521</v>
      </c>
      <c r="J53" s="422" t="s">
        <v>521</v>
      </c>
      <c r="K53" s="422" t="s">
        <v>340</v>
      </c>
      <c r="L53" s="422" t="s">
        <v>340</v>
      </c>
      <c r="M53" s="422" t="s">
        <v>340</v>
      </c>
      <c r="N53" s="422" t="s">
        <v>340</v>
      </c>
    </row>
    <row r="54" spans="2:14" x14ac:dyDescent="0.25">
      <c r="B54" s="424" t="s">
        <v>594</v>
      </c>
      <c r="C54" s="424"/>
      <c r="D54" s="424"/>
      <c r="E54" s="424"/>
      <c r="F54" s="424"/>
      <c r="G54" s="424"/>
      <c r="H54" s="425">
        <v>77564.95</v>
      </c>
      <c r="I54" s="425">
        <v>17790.38</v>
      </c>
      <c r="J54" s="425">
        <v>21946.43</v>
      </c>
      <c r="K54" s="425">
        <v>17659.419999999998</v>
      </c>
      <c r="L54" s="426">
        <v>0.22770000000000001</v>
      </c>
      <c r="M54" s="426">
        <v>0.99260000000000004</v>
      </c>
      <c r="N54" s="426">
        <v>0.80469999999999997</v>
      </c>
    </row>
    <row r="55" spans="2:14" x14ac:dyDescent="0.25">
      <c r="B55" s="424" t="s">
        <v>595</v>
      </c>
      <c r="C55" s="424"/>
      <c r="D55" s="424"/>
      <c r="E55" s="424"/>
      <c r="F55" s="424"/>
      <c r="G55" s="424"/>
      <c r="H55" s="430">
        <v>1413662.82</v>
      </c>
      <c r="I55" s="431">
        <v>258904</v>
      </c>
      <c r="J55" s="431">
        <v>388827</v>
      </c>
      <c r="K55" s="430">
        <v>431987.12</v>
      </c>
      <c r="L55" s="424">
        <v>30.56</v>
      </c>
      <c r="M55" s="424">
        <v>166.85</v>
      </c>
      <c r="N55" s="427">
        <v>0.9456</v>
      </c>
    </row>
    <row r="56" spans="2:14" ht="1.5" customHeight="1" x14ac:dyDescent="0.25">
      <c r="B56" s="428"/>
      <c r="C56" s="428"/>
      <c r="D56" s="428"/>
      <c r="E56" s="428"/>
      <c r="F56" s="428"/>
      <c r="G56" s="428"/>
      <c r="H56" s="428"/>
      <c r="I56" s="428"/>
      <c r="J56" s="428"/>
      <c r="K56" s="428"/>
      <c r="L56" s="428"/>
      <c r="M56" s="428"/>
      <c r="N56" s="429"/>
    </row>
    <row r="59" spans="2:14" x14ac:dyDescent="0.25">
      <c r="C59" s="432" t="s">
        <v>793</v>
      </c>
    </row>
    <row r="61" spans="2:14" ht="110.25" x14ac:dyDescent="0.25">
      <c r="C61" s="433" t="s">
        <v>774</v>
      </c>
    </row>
    <row r="62" spans="2:14" ht="141.75" x14ac:dyDescent="0.25">
      <c r="C62" s="433" t="s">
        <v>596</v>
      </c>
    </row>
    <row r="63" spans="2:14" ht="31.5" x14ac:dyDescent="0.25">
      <c r="C63" s="433" t="s">
        <v>597</v>
      </c>
    </row>
    <row r="64" spans="2:14" x14ac:dyDescent="0.25">
      <c r="C64" s="432" t="s">
        <v>598</v>
      </c>
    </row>
  </sheetData>
  <mergeCells count="22">
    <mergeCell ref="L55:L56"/>
    <mergeCell ref="M55:M56"/>
    <mergeCell ref="N55:N56"/>
    <mergeCell ref="P6:Q6"/>
    <mergeCell ref="B2:N2"/>
    <mergeCell ref="B3:N3"/>
    <mergeCell ref="H5:K5"/>
    <mergeCell ref="L5:N5"/>
    <mergeCell ref="E5:E6"/>
    <mergeCell ref="F5:F6"/>
    <mergeCell ref="G5:G6"/>
    <mergeCell ref="B5:B6"/>
    <mergeCell ref="C5:C6"/>
    <mergeCell ref="D5:D6"/>
    <mergeCell ref="B7:N7"/>
    <mergeCell ref="B17:N17"/>
    <mergeCell ref="K55:K56"/>
    <mergeCell ref="B54:G54"/>
    <mergeCell ref="B55:G56"/>
    <mergeCell ref="H55:H56"/>
    <mergeCell ref="I55:I56"/>
    <mergeCell ref="J55:J56"/>
  </mergeCells>
  <hyperlinks>
    <hyperlink ref="P6:Q6" location="'Table of Contents'!A1" display="Go To 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5"/>
  <sheetViews>
    <sheetView showGridLines="0" workbookViewId="0">
      <selection activeCell="D18" sqref="D18"/>
    </sheetView>
  </sheetViews>
  <sheetFormatPr defaultRowHeight="15" x14ac:dyDescent="0.25"/>
  <cols>
    <col min="1" max="1" width="1.85546875" style="35" customWidth="1"/>
    <col min="2" max="2" width="1.85546875" customWidth="1"/>
    <col min="3" max="3" width="28.5703125" style="9" customWidth="1"/>
    <col min="4" max="4" width="40.7109375" style="9" customWidth="1"/>
    <col min="5" max="5" width="13.140625" style="9" customWidth="1"/>
    <col min="6" max="6" width="9.140625" style="9"/>
    <col min="7" max="7" width="13.42578125" style="9" customWidth="1"/>
    <col min="8" max="8" width="3.7109375" customWidth="1"/>
    <col min="9" max="10" width="7.140625" customWidth="1"/>
  </cols>
  <sheetData>
    <row r="1" spans="3:10" ht="12" customHeight="1" x14ac:dyDescent="0.25"/>
    <row r="2" spans="3:10" ht="15.75" customHeight="1" x14ac:dyDescent="0.25">
      <c r="C2" s="311" t="s">
        <v>599</v>
      </c>
      <c r="D2" s="311"/>
      <c r="E2" s="311"/>
      <c r="F2" s="311"/>
      <c r="G2" s="311"/>
      <c r="I2" s="274" t="s">
        <v>303</v>
      </c>
      <c r="J2" s="274"/>
    </row>
    <row r="3" spans="3:10" x14ac:dyDescent="0.25">
      <c r="C3" s="310" t="s">
        <v>369</v>
      </c>
      <c r="D3" s="310"/>
      <c r="E3" s="310"/>
      <c r="F3" s="310"/>
      <c r="G3" s="310"/>
      <c r="I3" s="274"/>
      <c r="J3" s="274"/>
    </row>
    <row r="4" spans="3:10" ht="50.25" customHeight="1" x14ac:dyDescent="0.25">
      <c r="C4" s="434" t="s">
        <v>456</v>
      </c>
      <c r="D4" s="314"/>
      <c r="E4" s="12" t="s">
        <v>600</v>
      </c>
      <c r="F4" s="12" t="s">
        <v>601</v>
      </c>
      <c r="G4" s="12" t="s">
        <v>602</v>
      </c>
    </row>
    <row r="5" spans="3:10" x14ac:dyDescent="0.25">
      <c r="C5" s="191"/>
      <c r="D5" s="88" t="s">
        <v>367</v>
      </c>
      <c r="E5" s="435">
        <v>193</v>
      </c>
      <c r="F5" s="435">
        <v>7</v>
      </c>
      <c r="G5" s="436">
        <v>200</v>
      </c>
    </row>
    <row r="6" spans="3:10" x14ac:dyDescent="0.25">
      <c r="C6" s="77"/>
      <c r="D6" s="420" t="s">
        <v>354</v>
      </c>
      <c r="E6" s="398">
        <v>11.47</v>
      </c>
      <c r="F6" s="61">
        <v>0.74</v>
      </c>
      <c r="G6" s="437">
        <v>12.21</v>
      </c>
    </row>
    <row r="7" spans="3:10" x14ac:dyDescent="0.25">
      <c r="C7" s="77" t="s">
        <v>368</v>
      </c>
      <c r="D7" s="420" t="s">
        <v>83</v>
      </c>
      <c r="E7" s="398">
        <v>2.0499999999999998</v>
      </c>
      <c r="F7" s="61">
        <v>0.17</v>
      </c>
      <c r="G7" s="437">
        <v>2.2200000000000002</v>
      </c>
    </row>
    <row r="8" spans="3:10" x14ac:dyDescent="0.25">
      <c r="C8" s="77"/>
      <c r="D8" s="420" t="s">
        <v>457</v>
      </c>
      <c r="E8" s="398">
        <v>3.67</v>
      </c>
      <c r="F8" s="61">
        <v>0.16</v>
      </c>
      <c r="G8" s="437">
        <v>3.83</v>
      </c>
    </row>
    <row r="9" spans="3:10" ht="14.25" customHeight="1" x14ac:dyDescent="0.25">
      <c r="C9" s="77"/>
      <c r="D9" s="439" t="s">
        <v>458</v>
      </c>
      <c r="E9" s="398">
        <v>32.03</v>
      </c>
      <c r="F9" s="61">
        <v>21.83</v>
      </c>
      <c r="G9" s="437">
        <v>31.41</v>
      </c>
    </row>
    <row r="10" spans="3:10" x14ac:dyDescent="0.25">
      <c r="C10" s="140"/>
      <c r="D10" s="184" t="s">
        <v>345</v>
      </c>
      <c r="E10" s="409">
        <v>179.13</v>
      </c>
      <c r="F10" s="409">
        <v>94.73</v>
      </c>
      <c r="G10" s="438">
        <v>172.64</v>
      </c>
    </row>
    <row r="11" spans="3:10" x14ac:dyDescent="0.25">
      <c r="C11" s="7"/>
      <c r="D11" s="7"/>
    </row>
    <row r="12" spans="3:10" x14ac:dyDescent="0.25">
      <c r="C12" s="7"/>
      <c r="D12" s="7"/>
    </row>
    <row r="13" spans="3:10" x14ac:dyDescent="0.25">
      <c r="C13" s="100"/>
      <c r="D13" s="100"/>
      <c r="E13" s="100"/>
      <c r="F13" s="100"/>
    </row>
    <row r="14" spans="3:10" x14ac:dyDescent="0.25">
      <c r="C14" s="100"/>
      <c r="D14" s="100"/>
      <c r="E14" s="100"/>
      <c r="F14" s="100"/>
    </row>
    <row r="15" spans="3:10" ht="63.75" x14ac:dyDescent="0.25">
      <c r="C15" s="126" t="s">
        <v>79</v>
      </c>
      <c r="D15" s="126"/>
      <c r="E15" s="126" t="s">
        <v>119</v>
      </c>
      <c r="F15" s="100"/>
    </row>
    <row r="16" spans="3:10" x14ac:dyDescent="0.25">
      <c r="C16" s="130" t="s">
        <v>281</v>
      </c>
      <c r="D16" s="130"/>
      <c r="E16" s="131">
        <v>3.8744000000000001</v>
      </c>
      <c r="F16" s="100"/>
    </row>
    <row r="17" spans="3:6" x14ac:dyDescent="0.25">
      <c r="C17" s="130" t="s">
        <v>279</v>
      </c>
      <c r="D17" s="130"/>
      <c r="E17" s="131">
        <v>2.6664999999999996</v>
      </c>
      <c r="F17" s="100"/>
    </row>
    <row r="18" spans="3:6" x14ac:dyDescent="0.25">
      <c r="C18" s="130" t="s">
        <v>277</v>
      </c>
      <c r="D18" s="130"/>
      <c r="E18" s="131">
        <v>2.5287999999999999</v>
      </c>
      <c r="F18" s="100"/>
    </row>
    <row r="19" spans="3:6" x14ac:dyDescent="0.25">
      <c r="C19" s="130" t="s">
        <v>282</v>
      </c>
      <c r="D19" s="130"/>
      <c r="E19" s="131">
        <v>2.0912000000000002</v>
      </c>
      <c r="F19" s="100"/>
    </row>
    <row r="20" spans="3:6" x14ac:dyDescent="0.25">
      <c r="C20" s="130" t="s">
        <v>276</v>
      </c>
      <c r="D20" s="130"/>
      <c r="E20" s="131">
        <v>1.8345</v>
      </c>
      <c r="F20" s="100"/>
    </row>
    <row r="21" spans="3:6" x14ac:dyDescent="0.25">
      <c r="C21" s="130" t="s">
        <v>283</v>
      </c>
      <c r="D21" s="130"/>
      <c r="E21" s="131">
        <v>1.6965000000000001</v>
      </c>
      <c r="F21" s="100"/>
    </row>
    <row r="22" spans="3:6" x14ac:dyDescent="0.25">
      <c r="C22" s="130" t="s">
        <v>278</v>
      </c>
      <c r="D22" s="130"/>
      <c r="E22" s="131">
        <v>1.2335</v>
      </c>
      <c r="F22" s="100"/>
    </row>
    <row r="23" spans="3:6" x14ac:dyDescent="0.25">
      <c r="C23" s="130" t="s">
        <v>280</v>
      </c>
      <c r="D23" s="130"/>
      <c r="E23" s="131">
        <v>1.1538999999999999</v>
      </c>
      <c r="F23" s="100"/>
    </row>
    <row r="24" spans="3:6" x14ac:dyDescent="0.25">
      <c r="C24" s="100"/>
      <c r="D24" s="100"/>
      <c r="E24" s="100"/>
      <c r="F24" s="100"/>
    </row>
    <row r="25" spans="3:6" x14ac:dyDescent="0.25">
      <c r="C25" s="100"/>
      <c r="D25" s="100"/>
      <c r="E25" s="100"/>
      <c r="F25" s="100"/>
    </row>
  </sheetData>
  <sortState xmlns:xlrd2="http://schemas.microsoft.com/office/spreadsheetml/2017/richdata2" ref="C16:E23">
    <sortCondition descending="1" ref="E16:E23"/>
  </sortState>
  <mergeCells count="4">
    <mergeCell ref="I2:J3"/>
    <mergeCell ref="C3:G3"/>
    <mergeCell ref="C2:G2"/>
    <mergeCell ref="C4:D4"/>
  </mergeCells>
  <hyperlinks>
    <hyperlink ref="I2:I3" location="'Table of Contents'!A1" display="Go To Table Of Contents" xr:uid="{00000000-0004-0000-0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864-939F-4C2B-B256-D032D2CB1A53}">
  <dimension ref="B1:K9"/>
  <sheetViews>
    <sheetView showGridLines="0" workbookViewId="0">
      <selection activeCell="C15" sqref="C15"/>
    </sheetView>
  </sheetViews>
  <sheetFormatPr defaultRowHeight="15" x14ac:dyDescent="0.25"/>
  <cols>
    <col min="1" max="1" width="1.85546875" customWidth="1"/>
    <col min="2" max="2" width="8.7109375" customWidth="1"/>
    <col min="3" max="3" width="35.7109375" style="9" customWidth="1"/>
    <col min="4" max="4" width="10.28515625" customWidth="1"/>
    <col min="5" max="5" width="10.85546875" customWidth="1"/>
    <col min="6" max="7" width="14.42578125" customWidth="1"/>
    <col min="8" max="8" width="16.28515625" customWidth="1"/>
    <col min="9" max="9" width="3.7109375" customWidth="1"/>
    <col min="10" max="11" width="6.7109375" customWidth="1"/>
  </cols>
  <sheetData>
    <row r="1" spans="2:11" ht="12" customHeight="1" x14ac:dyDescent="0.25"/>
    <row r="2" spans="2:11" ht="15" customHeight="1" x14ac:dyDescent="0.25">
      <c r="B2" s="318" t="s">
        <v>485</v>
      </c>
      <c r="C2" s="318"/>
      <c r="D2" s="318"/>
      <c r="E2" s="318"/>
      <c r="F2" s="318"/>
      <c r="G2" s="318"/>
      <c r="H2" s="318"/>
      <c r="J2" s="240" t="s">
        <v>303</v>
      </c>
      <c r="K2" s="240"/>
    </row>
    <row r="3" spans="2:11" x14ac:dyDescent="0.25">
      <c r="C3" s="312"/>
      <c r="D3" s="312"/>
      <c r="E3" s="312"/>
      <c r="F3" s="312"/>
      <c r="G3" s="172"/>
      <c r="H3" s="3" t="s">
        <v>534</v>
      </c>
      <c r="J3" s="240"/>
      <c r="K3" s="240"/>
    </row>
    <row r="4" spans="2:11" ht="25.5" customHeight="1" x14ac:dyDescent="0.25">
      <c r="B4" s="313" t="s">
        <v>391</v>
      </c>
      <c r="C4" s="315" t="s">
        <v>387</v>
      </c>
      <c r="D4" s="316"/>
      <c r="E4" s="316"/>
      <c r="F4" s="316"/>
      <c r="G4" s="313"/>
      <c r="H4" s="317" t="s">
        <v>382</v>
      </c>
      <c r="J4" s="185"/>
      <c r="K4" s="185"/>
    </row>
    <row r="5" spans="2:11" ht="42.75" customHeight="1" x14ac:dyDescent="0.25">
      <c r="B5" s="314"/>
      <c r="C5" s="12" t="s">
        <v>386</v>
      </c>
      <c r="D5" s="12" t="s">
        <v>383</v>
      </c>
      <c r="E5" s="12" t="s">
        <v>384</v>
      </c>
      <c r="F5" s="12" t="s">
        <v>392</v>
      </c>
      <c r="G5" s="12" t="s">
        <v>385</v>
      </c>
      <c r="H5" s="317"/>
    </row>
    <row r="6" spans="2:11" ht="38.25" x14ac:dyDescent="0.25">
      <c r="B6" s="440">
        <v>1</v>
      </c>
      <c r="C6" s="441" t="s">
        <v>388</v>
      </c>
      <c r="D6" s="442">
        <v>87247.679999999993</v>
      </c>
      <c r="E6" s="442">
        <v>37167</v>
      </c>
      <c r="F6" s="443">
        <v>0.42599999999999999</v>
      </c>
      <c r="G6" s="443">
        <v>1.3842000000000001</v>
      </c>
      <c r="H6" s="444" t="s">
        <v>389</v>
      </c>
    </row>
    <row r="7" spans="2:11" ht="38.25" customHeight="1" x14ac:dyDescent="0.25">
      <c r="B7" s="440">
        <v>2</v>
      </c>
      <c r="C7" s="441" t="s">
        <v>371</v>
      </c>
      <c r="D7" s="442">
        <v>33050.43</v>
      </c>
      <c r="E7" s="442">
        <v>13784.76</v>
      </c>
      <c r="F7" s="445">
        <v>0.42120000000000002</v>
      </c>
      <c r="G7" s="445">
        <v>2.8073999999999999</v>
      </c>
      <c r="H7" s="446" t="s">
        <v>390</v>
      </c>
    </row>
    <row r="8" spans="2:11" ht="23.25" customHeight="1" x14ac:dyDescent="0.25">
      <c r="B8" s="440">
        <v>3</v>
      </c>
      <c r="C8" s="441" t="s">
        <v>372</v>
      </c>
      <c r="D8" s="442"/>
      <c r="E8" s="442"/>
      <c r="F8" s="445"/>
      <c r="G8" s="445"/>
      <c r="H8" s="446"/>
    </row>
    <row r="9" spans="2:11" ht="38.25" x14ac:dyDescent="0.25">
      <c r="B9" s="440">
        <v>4</v>
      </c>
      <c r="C9" s="441" t="s">
        <v>402</v>
      </c>
      <c r="D9" s="442">
        <v>26088.97</v>
      </c>
      <c r="E9" s="442">
        <v>9661</v>
      </c>
      <c r="F9" s="445">
        <v>0.37030000000000002</v>
      </c>
      <c r="G9" s="445">
        <v>0.73419999999999996</v>
      </c>
      <c r="H9" s="444" t="s">
        <v>403</v>
      </c>
    </row>
  </sheetData>
  <mergeCells count="7">
    <mergeCell ref="H7:H8"/>
    <mergeCell ref="J2:K3"/>
    <mergeCell ref="C3:F3"/>
    <mergeCell ref="B4:B5"/>
    <mergeCell ref="C4:G4"/>
    <mergeCell ref="H4:H5"/>
    <mergeCell ref="B2:H2"/>
  </mergeCells>
  <hyperlinks>
    <hyperlink ref="J2:K3" location="'Table of Contents'!A1" display="Go To Table Of Contents" xr:uid="{6655AEDE-D0B1-422D-80F0-248056C30A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showGridLines="0" workbookViewId="0">
      <selection activeCell="O22" sqref="O22"/>
    </sheetView>
  </sheetViews>
  <sheetFormatPr defaultRowHeight="15" x14ac:dyDescent="0.25"/>
  <cols>
    <col min="1" max="1" width="2.7109375" customWidth="1"/>
    <col min="9" max="9" width="6.28515625" customWidth="1"/>
    <col min="10" max="10" width="5" hidden="1" customWidth="1"/>
    <col min="11" max="11" width="0.28515625" hidden="1" customWidth="1"/>
    <col min="12" max="12" width="5.5703125" hidden="1" customWidth="1"/>
    <col min="13" max="13" width="1.85546875" style="35" customWidth="1"/>
    <col min="14" max="14" width="1.85546875" customWidth="1"/>
    <col min="15" max="15" width="41.7109375" style="9" customWidth="1"/>
    <col min="16" max="16" width="26.140625" style="9" customWidth="1"/>
    <col min="17" max="17" width="2.7109375" customWidth="1"/>
    <col min="18" max="20" width="6.85546875" customWidth="1"/>
  </cols>
  <sheetData>
    <row r="1" spans="1:19" ht="12" customHeight="1" x14ac:dyDescent="0.25"/>
    <row r="2" spans="1:19" ht="15.75" x14ac:dyDescent="0.25">
      <c r="A2" s="39"/>
      <c r="B2" s="278"/>
      <c r="C2" s="278"/>
      <c r="D2" s="278"/>
      <c r="E2" s="278"/>
      <c r="F2" s="278"/>
      <c r="G2" s="278"/>
      <c r="H2" s="278"/>
      <c r="I2" s="278"/>
      <c r="J2" s="278"/>
      <c r="O2" s="447" t="s">
        <v>540</v>
      </c>
      <c r="P2" s="447"/>
      <c r="R2" s="274" t="s">
        <v>303</v>
      </c>
      <c r="S2" s="274"/>
    </row>
    <row r="3" spans="1:19" x14ac:dyDescent="0.25">
      <c r="O3" s="448"/>
      <c r="P3" s="448"/>
      <c r="R3" s="274"/>
      <c r="S3" s="274"/>
    </row>
    <row r="4" spans="1:19" ht="21.75" customHeight="1" x14ac:dyDescent="0.25">
      <c r="O4" s="226" t="s">
        <v>362</v>
      </c>
      <c r="P4" s="174" t="s">
        <v>15</v>
      </c>
    </row>
    <row r="5" spans="1:19" x14ac:dyDescent="0.25">
      <c r="O5" s="60" t="s">
        <v>68</v>
      </c>
      <c r="P5" s="26">
        <v>687</v>
      </c>
    </row>
    <row r="6" spans="1:19" x14ac:dyDescent="0.25">
      <c r="O6" s="60" t="s">
        <v>69</v>
      </c>
      <c r="P6" s="26">
        <v>316</v>
      </c>
    </row>
    <row r="7" spans="1:19" x14ac:dyDescent="0.25">
      <c r="O7" s="60" t="s">
        <v>70</v>
      </c>
      <c r="P7" s="26">
        <v>157</v>
      </c>
    </row>
    <row r="8" spans="1:19" x14ac:dyDescent="0.25">
      <c r="O8" s="60" t="s">
        <v>71</v>
      </c>
      <c r="P8" s="26">
        <v>49</v>
      </c>
    </row>
    <row r="9" spans="1:19" x14ac:dyDescent="0.25">
      <c r="O9" s="60" t="s">
        <v>72</v>
      </c>
      <c r="P9" s="26">
        <v>69</v>
      </c>
    </row>
    <row r="10" spans="1:19" x14ac:dyDescent="0.25">
      <c r="O10" s="60" t="s">
        <v>73</v>
      </c>
      <c r="P10" s="26">
        <v>14</v>
      </c>
    </row>
    <row r="11" spans="1:19" ht="17.45" customHeight="1" x14ac:dyDescent="0.25">
      <c r="O11" s="206" t="s">
        <v>794</v>
      </c>
      <c r="P11" s="206"/>
    </row>
    <row r="12" spans="1:19" ht="15.75" customHeight="1" x14ac:dyDescent="0.25">
      <c r="O12" s="60" t="s">
        <v>436</v>
      </c>
      <c r="P12" s="26">
        <v>445</v>
      </c>
    </row>
    <row r="13" spans="1:19" ht="14.25" customHeight="1" x14ac:dyDescent="0.25">
      <c r="O13" s="60" t="s">
        <v>437</v>
      </c>
      <c r="P13" s="26">
        <v>64</v>
      </c>
    </row>
    <row r="14" spans="1:19" ht="12.75" customHeight="1" x14ac:dyDescent="0.25">
      <c r="O14" s="60" t="s">
        <v>438</v>
      </c>
      <c r="P14" s="26">
        <v>58</v>
      </c>
    </row>
    <row r="15" spans="1:19" ht="15.75" customHeight="1" x14ac:dyDescent="0.25">
      <c r="O15" s="60" t="s">
        <v>439</v>
      </c>
      <c r="P15" s="26">
        <v>430</v>
      </c>
    </row>
    <row r="16" spans="1:19" ht="15.75" customHeight="1" x14ac:dyDescent="0.25">
      <c r="B16" s="144"/>
      <c r="O16" s="449" t="s">
        <v>29</v>
      </c>
      <c r="P16" s="393">
        <v>295</v>
      </c>
    </row>
    <row r="17" spans="1:19" ht="15.75" x14ac:dyDescent="0.25">
      <c r="A17" s="39"/>
      <c r="K17" s="39"/>
      <c r="L17" s="39"/>
      <c r="O17" s="319"/>
      <c r="P17" s="319"/>
    </row>
    <row r="19" spans="1:19" x14ac:dyDescent="0.25">
      <c r="O19" s="58"/>
      <c r="P19" s="58"/>
      <c r="Q19" s="59"/>
      <c r="R19" s="59"/>
      <c r="S19" s="59"/>
    </row>
    <row r="20" spans="1:19" x14ac:dyDescent="0.25">
      <c r="O20" s="122" t="s">
        <v>67</v>
      </c>
      <c r="P20" s="122" t="s">
        <v>15</v>
      </c>
      <c r="Q20" s="117" t="s">
        <v>275</v>
      </c>
      <c r="R20" s="101"/>
      <c r="S20" s="59"/>
    </row>
    <row r="21" spans="1:19" x14ac:dyDescent="0.25">
      <c r="O21" s="123" t="s">
        <v>311</v>
      </c>
      <c r="P21" s="124">
        <f t="shared" ref="P21:P26" si="0">P5</f>
        <v>687</v>
      </c>
      <c r="Q21" s="125">
        <f>P21/P27</f>
        <v>0.53173374613003099</v>
      </c>
      <c r="R21" s="101"/>
      <c r="S21" s="59"/>
    </row>
    <row r="22" spans="1:19" x14ac:dyDescent="0.25">
      <c r="O22" s="123" t="s">
        <v>312</v>
      </c>
      <c r="P22" s="124">
        <f t="shared" si="0"/>
        <v>316</v>
      </c>
      <c r="Q22" s="125">
        <f>P22/P27</f>
        <v>0.24458204334365324</v>
      </c>
      <c r="R22" s="101"/>
      <c r="S22" s="59"/>
    </row>
    <row r="23" spans="1:19" x14ac:dyDescent="0.25">
      <c r="O23" s="123" t="s">
        <v>313</v>
      </c>
      <c r="P23" s="124">
        <f t="shared" si="0"/>
        <v>157</v>
      </c>
      <c r="Q23" s="125">
        <f>P23/P27</f>
        <v>0.12151702786377709</v>
      </c>
      <c r="R23" s="101"/>
      <c r="S23" s="59"/>
    </row>
    <row r="24" spans="1:19" x14ac:dyDescent="0.25">
      <c r="O24" s="123" t="s">
        <v>314</v>
      </c>
      <c r="P24" s="124">
        <f t="shared" si="0"/>
        <v>49</v>
      </c>
      <c r="Q24" s="125">
        <f>P24/P27</f>
        <v>3.7925696594427245E-2</v>
      </c>
      <c r="R24" s="101"/>
      <c r="S24" s="59"/>
    </row>
    <row r="25" spans="1:19" x14ac:dyDescent="0.25">
      <c r="O25" s="123" t="s">
        <v>315</v>
      </c>
      <c r="P25" s="124">
        <f t="shared" si="0"/>
        <v>69</v>
      </c>
      <c r="Q25" s="125">
        <f>P25/P27</f>
        <v>5.3405572755417956E-2</v>
      </c>
      <c r="R25" s="101"/>
      <c r="S25" s="59"/>
    </row>
    <row r="26" spans="1:19" x14ac:dyDescent="0.25">
      <c r="O26" s="123" t="s">
        <v>316</v>
      </c>
      <c r="P26" s="124">
        <f t="shared" si="0"/>
        <v>14</v>
      </c>
      <c r="Q26" s="125">
        <f>P26/P27</f>
        <v>1.0835913312693499E-2</v>
      </c>
      <c r="R26" s="101"/>
      <c r="S26" s="59"/>
    </row>
    <row r="27" spans="1:19" x14ac:dyDescent="0.25">
      <c r="O27" s="120" t="s">
        <v>19</v>
      </c>
      <c r="P27" s="120">
        <f>SUM(P21:P26)</f>
        <v>1292</v>
      </c>
      <c r="Q27" s="120"/>
      <c r="R27" s="101"/>
      <c r="S27" s="59"/>
    </row>
    <row r="28" spans="1:19" x14ac:dyDescent="0.25">
      <c r="O28" s="100"/>
      <c r="P28" s="100"/>
      <c r="Q28" s="101"/>
      <c r="R28" s="101"/>
      <c r="S28" s="59"/>
    </row>
    <row r="29" spans="1:19" x14ac:dyDescent="0.25">
      <c r="O29" s="58"/>
      <c r="P29" s="58"/>
      <c r="Q29" s="59"/>
      <c r="R29" s="59"/>
      <c r="S29" s="59"/>
    </row>
    <row r="30" spans="1:19" x14ac:dyDescent="0.25">
      <c r="O30" s="58"/>
      <c r="P30" s="58"/>
      <c r="Q30" s="59"/>
      <c r="R30" s="59"/>
      <c r="S30" s="59"/>
    </row>
    <row r="31" spans="1:19" x14ac:dyDescent="0.25">
      <c r="O31" s="58"/>
      <c r="P31" s="58"/>
      <c r="Q31" s="59"/>
      <c r="R31" s="59"/>
      <c r="S31" s="59"/>
    </row>
    <row r="32" spans="1:19" x14ac:dyDescent="0.25">
      <c r="O32" s="58"/>
      <c r="P32" s="58"/>
      <c r="Q32" s="59"/>
      <c r="R32" s="59"/>
      <c r="S32" s="59"/>
    </row>
  </sheetData>
  <mergeCells count="4">
    <mergeCell ref="O2:P2"/>
    <mergeCell ref="O17:P17"/>
    <mergeCell ref="B2:J2"/>
    <mergeCell ref="R2:S3"/>
  </mergeCells>
  <hyperlinks>
    <hyperlink ref="R2:S3" location="'Table of Contents'!A1" display="Go to Table of Contents" xr:uid="{00000000-0004-0000-07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3B14-8436-411F-B64C-6C860C30EE37}">
  <dimension ref="A1:H18"/>
  <sheetViews>
    <sheetView showGridLines="0" workbookViewId="0">
      <selection activeCell="B19" sqref="B19"/>
    </sheetView>
  </sheetViews>
  <sheetFormatPr defaultRowHeight="15" x14ac:dyDescent="0.25"/>
  <cols>
    <col min="1" max="1" width="1.85546875" customWidth="1"/>
    <col min="2" max="2" width="35.7109375" style="9" customWidth="1"/>
    <col min="3" max="3" width="10.28515625" customWidth="1"/>
    <col min="4" max="4" width="10.85546875" customWidth="1"/>
    <col min="5" max="5" width="14.42578125" customWidth="1"/>
    <col min="6" max="6" width="3.7109375" customWidth="1"/>
    <col min="7" max="8" width="6.7109375" customWidth="1"/>
  </cols>
  <sheetData>
    <row r="1" spans="1:8" ht="12" customHeight="1" x14ac:dyDescent="0.25"/>
    <row r="2" spans="1:8" ht="15" customHeight="1" x14ac:dyDescent="0.25">
      <c r="B2" s="318" t="s">
        <v>486</v>
      </c>
      <c r="C2" s="318"/>
      <c r="D2" s="318"/>
      <c r="E2" s="318"/>
      <c r="G2" s="240" t="s">
        <v>303</v>
      </c>
      <c r="H2" s="240"/>
    </row>
    <row r="3" spans="1:8" x14ac:dyDescent="0.25">
      <c r="B3" s="312"/>
      <c r="C3" s="312"/>
      <c r="D3" s="312"/>
      <c r="E3" s="312"/>
      <c r="G3" s="240"/>
      <c r="H3" s="240"/>
    </row>
    <row r="4" spans="1:8" ht="37.5" customHeight="1" x14ac:dyDescent="0.25">
      <c r="B4" s="415" t="s">
        <v>86</v>
      </c>
      <c r="C4" s="415" t="s">
        <v>600</v>
      </c>
      <c r="D4" s="402" t="s">
        <v>603</v>
      </c>
      <c r="E4" s="415" t="s">
        <v>604</v>
      </c>
    </row>
    <row r="5" spans="1:8" x14ac:dyDescent="0.25">
      <c r="B5" s="453" t="s">
        <v>88</v>
      </c>
      <c r="C5" s="387">
        <v>2955</v>
      </c>
      <c r="D5" s="387">
        <v>48</v>
      </c>
      <c r="E5" s="387">
        <v>3003</v>
      </c>
    </row>
    <row r="6" spans="1:8" x14ac:dyDescent="0.25">
      <c r="B6" s="452" t="s">
        <v>348</v>
      </c>
      <c r="C6" s="392">
        <v>1653</v>
      </c>
      <c r="D6" s="392">
        <v>39</v>
      </c>
      <c r="E6" s="392">
        <v>1692</v>
      </c>
    </row>
    <row r="7" spans="1:8" x14ac:dyDescent="0.25">
      <c r="B7" s="451" t="s">
        <v>459</v>
      </c>
      <c r="C7" s="372">
        <v>909</v>
      </c>
      <c r="D7" s="372">
        <v>32</v>
      </c>
      <c r="E7" s="372">
        <v>941</v>
      </c>
    </row>
    <row r="8" spans="1:8" x14ac:dyDescent="0.25">
      <c r="B8" s="451" t="s">
        <v>405</v>
      </c>
      <c r="C8" s="372">
        <v>175</v>
      </c>
      <c r="D8" s="372">
        <v>5</v>
      </c>
      <c r="E8" s="372">
        <v>180</v>
      </c>
    </row>
    <row r="9" spans="1:8" x14ac:dyDescent="0.25">
      <c r="B9" s="451" t="s">
        <v>406</v>
      </c>
      <c r="C9" s="372">
        <v>16</v>
      </c>
      <c r="D9" s="372">
        <v>1</v>
      </c>
      <c r="E9" s="372">
        <v>17</v>
      </c>
    </row>
    <row r="10" spans="1:8" x14ac:dyDescent="0.25">
      <c r="B10" s="452" t="s">
        <v>381</v>
      </c>
      <c r="C10" s="392">
        <v>1302</v>
      </c>
      <c r="D10" s="392">
        <v>9</v>
      </c>
      <c r="E10" s="392">
        <v>1311</v>
      </c>
    </row>
    <row r="11" spans="1:8" x14ac:dyDescent="0.25">
      <c r="B11" s="452" t="s">
        <v>407</v>
      </c>
      <c r="C11" s="392">
        <v>1100</v>
      </c>
      <c r="D11" s="392">
        <v>38</v>
      </c>
      <c r="E11" s="392">
        <v>1138</v>
      </c>
    </row>
    <row r="12" spans="1:8" x14ac:dyDescent="0.25">
      <c r="B12" s="451" t="s">
        <v>460</v>
      </c>
      <c r="C12" s="372">
        <v>327539.86</v>
      </c>
      <c r="D12" s="372">
        <v>4905.55</v>
      </c>
      <c r="E12" s="372">
        <v>332445.40999999997</v>
      </c>
    </row>
    <row r="13" spans="1:8" x14ac:dyDescent="0.25">
      <c r="B13" s="451" t="s">
        <v>461</v>
      </c>
      <c r="C13" s="372">
        <v>15509.94</v>
      </c>
      <c r="D13" s="372">
        <v>468.76</v>
      </c>
      <c r="E13" s="372">
        <v>15978.7</v>
      </c>
    </row>
    <row r="14" spans="1:8" x14ac:dyDescent="0.25">
      <c r="B14" s="451" t="s">
        <v>462</v>
      </c>
      <c r="C14" s="372">
        <v>12608.01</v>
      </c>
      <c r="D14" s="372">
        <v>403.89</v>
      </c>
      <c r="E14" s="372">
        <v>13011.9</v>
      </c>
    </row>
    <row r="15" spans="1:8" x14ac:dyDescent="0.25">
      <c r="A15" t="s">
        <v>518</v>
      </c>
      <c r="B15" s="2" t="s">
        <v>775</v>
      </c>
      <c r="C15" s="92"/>
      <c r="D15" s="92"/>
      <c r="E15" s="92"/>
    </row>
    <row r="16" spans="1:8" x14ac:dyDescent="0.25">
      <c r="B16" s="13"/>
      <c r="C16" s="92"/>
      <c r="D16" s="92"/>
      <c r="E16" s="92"/>
    </row>
    <row r="17" spans="2:5" x14ac:dyDescent="0.25">
      <c r="B17" s="159"/>
      <c r="C17" s="93"/>
      <c r="D17" s="93"/>
      <c r="E17" s="93"/>
    </row>
    <row r="18" spans="2:5" x14ac:dyDescent="0.25">
      <c r="B18" s="159"/>
    </row>
  </sheetData>
  <mergeCells count="3">
    <mergeCell ref="B2:E2"/>
    <mergeCell ref="G2:H3"/>
    <mergeCell ref="B3:E3"/>
  </mergeCells>
  <hyperlinks>
    <hyperlink ref="G2:H3" location="'Table of Contents'!A1" display="Go To Table Of Contents" xr:uid="{1951B5F4-F0B6-412E-AC1C-75B48ACCF1E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7"/>
  <sheetViews>
    <sheetView showGridLines="0" topLeftCell="I1" zoomScaleNormal="100" workbookViewId="0">
      <selection activeCell="O26" sqref="O26"/>
    </sheetView>
  </sheetViews>
  <sheetFormatPr defaultRowHeight="15" x14ac:dyDescent="0.25"/>
  <cols>
    <col min="1" max="1" width="1.85546875" customWidth="1"/>
    <col min="2" max="2" width="2.42578125" customWidth="1"/>
    <col min="11" max="11" width="3.85546875" customWidth="1"/>
    <col min="12" max="12" width="1.85546875" hidden="1" customWidth="1"/>
    <col min="13" max="13" width="1.85546875" style="35" customWidth="1"/>
    <col min="14" max="14" width="1.85546875" customWidth="1"/>
    <col min="15" max="15" width="64.5703125" customWidth="1"/>
    <col min="16" max="16" width="20.7109375" customWidth="1"/>
    <col min="17" max="17" width="8.42578125" customWidth="1"/>
    <col min="18" max="19" width="7" customWidth="1"/>
  </cols>
  <sheetData>
    <row r="1" spans="2:19" ht="12" customHeight="1" x14ac:dyDescent="0.25"/>
    <row r="2" spans="2:19" ht="15.75" x14ac:dyDescent="0.25">
      <c r="B2" s="278"/>
      <c r="C2" s="278"/>
      <c r="D2" s="278"/>
      <c r="E2" s="278"/>
      <c r="F2" s="278"/>
      <c r="G2" s="278"/>
      <c r="H2" s="278"/>
      <c r="I2" s="278"/>
      <c r="J2" s="278"/>
      <c r="K2" s="278"/>
      <c r="O2" s="320" t="s">
        <v>541</v>
      </c>
      <c r="P2" s="320"/>
      <c r="R2" s="274" t="s">
        <v>329</v>
      </c>
      <c r="S2" s="274"/>
    </row>
    <row r="3" spans="2:19" ht="24.75" customHeight="1" x14ac:dyDescent="0.25">
      <c r="O3" s="321"/>
      <c r="P3" s="321"/>
      <c r="Q3" s="86"/>
      <c r="R3" s="274"/>
      <c r="S3" s="274"/>
    </row>
    <row r="4" spans="2:19" x14ac:dyDescent="0.25">
      <c r="O4" s="455" t="s">
        <v>86</v>
      </c>
      <c r="P4" s="194" t="s">
        <v>87</v>
      </c>
      <c r="Q4" s="86"/>
    </row>
    <row r="5" spans="2:19" x14ac:dyDescent="0.25">
      <c r="O5" s="456" t="s">
        <v>88</v>
      </c>
      <c r="P5" s="382">
        <v>3003</v>
      </c>
      <c r="Q5" s="63"/>
    </row>
    <row r="6" spans="2:19" x14ac:dyDescent="0.25">
      <c r="O6" s="457" t="s">
        <v>348</v>
      </c>
      <c r="P6" s="450">
        <v>1692</v>
      </c>
      <c r="Q6" s="94"/>
    </row>
    <row r="7" spans="2:19" x14ac:dyDescent="0.25">
      <c r="O7" s="458" t="s">
        <v>440</v>
      </c>
      <c r="P7" s="26">
        <v>1121</v>
      </c>
      <c r="Q7" s="72"/>
    </row>
    <row r="8" spans="2:19" x14ac:dyDescent="0.25">
      <c r="O8" s="459" t="s">
        <v>441</v>
      </c>
      <c r="P8" s="26">
        <v>180</v>
      </c>
      <c r="Q8" s="72"/>
    </row>
    <row r="9" spans="2:19" x14ac:dyDescent="0.25">
      <c r="O9" s="458" t="s">
        <v>442</v>
      </c>
      <c r="P9" s="372">
        <v>17</v>
      </c>
      <c r="Q9" s="72"/>
    </row>
    <row r="10" spans="2:19" x14ac:dyDescent="0.25">
      <c r="O10" s="460" t="s">
        <v>17</v>
      </c>
      <c r="P10" s="462">
        <v>1311</v>
      </c>
      <c r="Q10" s="63"/>
    </row>
    <row r="11" spans="2:19" x14ac:dyDescent="0.25">
      <c r="O11" s="8" t="s">
        <v>443</v>
      </c>
      <c r="P11" s="26">
        <v>908</v>
      </c>
      <c r="Q11" s="72"/>
    </row>
    <row r="12" spans="2:19" x14ac:dyDescent="0.25">
      <c r="O12" s="461" t="s">
        <v>90</v>
      </c>
      <c r="P12" s="26">
        <v>182</v>
      </c>
      <c r="Q12" s="72"/>
    </row>
    <row r="13" spans="2:19" x14ac:dyDescent="0.25">
      <c r="O13" s="8" t="s">
        <v>91</v>
      </c>
      <c r="P13" s="26">
        <v>67</v>
      </c>
      <c r="Q13" s="72"/>
    </row>
    <row r="14" spans="2:19" x14ac:dyDescent="0.25">
      <c r="O14" s="8" t="s">
        <v>92</v>
      </c>
      <c r="P14" s="26">
        <v>61</v>
      </c>
      <c r="Q14" s="72"/>
    </row>
    <row r="15" spans="2:19" x14ac:dyDescent="0.25">
      <c r="O15" s="8" t="s">
        <v>93</v>
      </c>
      <c r="P15" s="26">
        <v>45</v>
      </c>
      <c r="Q15" s="72"/>
    </row>
    <row r="16" spans="2:19" x14ac:dyDescent="0.25">
      <c r="O16" s="8" t="s">
        <v>94</v>
      </c>
      <c r="P16" s="393">
        <v>48</v>
      </c>
      <c r="Q16" s="72"/>
    </row>
    <row r="17" spans="15:17" ht="18" customHeight="1" x14ac:dyDescent="0.25">
      <c r="O17" s="168"/>
      <c r="P17" s="178"/>
      <c r="Q17" s="95"/>
    </row>
  </sheetData>
  <mergeCells count="4">
    <mergeCell ref="O2:P2"/>
    <mergeCell ref="B2:K2"/>
    <mergeCell ref="R2:S3"/>
    <mergeCell ref="O3:P3"/>
  </mergeCells>
  <phoneticPr fontId="39" type="noConversion"/>
  <hyperlinks>
    <hyperlink ref="R2:S3" location="'Table of Contents'!A1" display="Go To Table Of Contents" xr:uid="{00000000-0004-0000-0A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59"/>
  <sheetViews>
    <sheetView showGridLines="0" topLeftCell="A14" zoomScale="80" zoomScaleNormal="80" workbookViewId="0"/>
  </sheetViews>
  <sheetFormatPr defaultRowHeight="12.75" x14ac:dyDescent="0.25"/>
  <cols>
    <col min="1" max="1" width="3.28515625" style="177" customWidth="1"/>
    <col min="2" max="2" width="7.85546875" style="177" customWidth="1"/>
    <col min="3" max="3" width="59.42578125" style="177" customWidth="1"/>
    <col min="4" max="4" width="13.7109375" style="181" customWidth="1"/>
    <col min="5" max="6" width="13.7109375" style="177" customWidth="1"/>
    <col min="7" max="7" width="16.42578125" style="177" customWidth="1"/>
    <col min="8" max="8" width="14" style="177" customWidth="1"/>
    <col min="9" max="9" width="12.7109375" style="176" customWidth="1"/>
    <col min="10" max="16384" width="9.140625" style="177"/>
  </cols>
  <sheetData>
    <row r="2" spans="2:12" ht="28.5" customHeight="1" x14ac:dyDescent="0.25">
      <c r="B2" s="323" t="s">
        <v>487</v>
      </c>
      <c r="C2" s="323"/>
      <c r="D2" s="323"/>
      <c r="E2" s="323"/>
      <c r="F2" s="323"/>
      <c r="G2" s="323"/>
      <c r="H2" s="182"/>
      <c r="I2" s="183"/>
      <c r="L2" s="322" t="s">
        <v>329</v>
      </c>
    </row>
    <row r="3" spans="2:12" x14ac:dyDescent="0.25">
      <c r="B3" s="324" t="s">
        <v>95</v>
      </c>
      <c r="C3" s="324"/>
      <c r="D3" s="324"/>
      <c r="E3" s="324"/>
      <c r="F3" s="324"/>
      <c r="G3" s="324"/>
      <c r="H3" s="324"/>
      <c r="I3" s="324"/>
      <c r="L3" s="322"/>
    </row>
    <row r="4" spans="2:12" ht="39" customHeight="1" x14ac:dyDescent="0.25">
      <c r="B4" s="415" t="s">
        <v>78</v>
      </c>
      <c r="C4" s="415" t="s">
        <v>79</v>
      </c>
      <c r="D4" s="415" t="s">
        <v>96</v>
      </c>
      <c r="E4" s="415" t="s">
        <v>97</v>
      </c>
      <c r="F4" s="415" t="s">
        <v>83</v>
      </c>
      <c r="G4" s="415" t="s">
        <v>98</v>
      </c>
      <c r="H4" s="415" t="s">
        <v>99</v>
      </c>
      <c r="I4" s="415" t="s">
        <v>420</v>
      </c>
    </row>
    <row r="5" spans="2:12" ht="15.75" x14ac:dyDescent="0.25">
      <c r="B5" s="464" t="s">
        <v>546</v>
      </c>
      <c r="C5" s="464"/>
      <c r="D5" s="464"/>
      <c r="E5" s="464"/>
      <c r="F5" s="464"/>
      <c r="G5" s="464"/>
      <c r="H5" s="464"/>
      <c r="I5" s="464"/>
    </row>
    <row r="6" spans="2:12" ht="15" x14ac:dyDescent="0.25">
      <c r="B6" s="410">
        <v>1</v>
      </c>
      <c r="C6" s="411" t="s">
        <v>605</v>
      </c>
      <c r="D6" s="463">
        <v>43577</v>
      </c>
      <c r="E6" s="411">
        <v>5641.35</v>
      </c>
      <c r="F6" s="411">
        <v>306.37</v>
      </c>
      <c r="G6" s="411">
        <v>273.52999999999997</v>
      </c>
      <c r="H6" s="411">
        <v>223</v>
      </c>
      <c r="I6" s="463">
        <v>45581</v>
      </c>
    </row>
    <row r="7" spans="2:12" ht="15" x14ac:dyDescent="0.25">
      <c r="B7" s="410">
        <v>2</v>
      </c>
      <c r="C7" s="411" t="s">
        <v>606</v>
      </c>
      <c r="D7" s="463">
        <v>44655</v>
      </c>
      <c r="E7" s="411">
        <v>112.69</v>
      </c>
      <c r="F7" s="411">
        <v>1.53</v>
      </c>
      <c r="G7" s="411">
        <v>0</v>
      </c>
      <c r="H7" s="411">
        <v>0</v>
      </c>
      <c r="I7" s="463">
        <v>45646</v>
      </c>
    </row>
    <row r="8" spans="2:12" ht="15" x14ac:dyDescent="0.25">
      <c r="B8" s="410">
        <v>3</v>
      </c>
      <c r="C8" s="411" t="s">
        <v>607</v>
      </c>
      <c r="D8" s="463">
        <v>44904</v>
      </c>
      <c r="E8" s="411">
        <v>212.19</v>
      </c>
      <c r="F8" s="411">
        <v>0</v>
      </c>
      <c r="G8" s="411">
        <v>1.66</v>
      </c>
      <c r="H8" s="411">
        <v>1</v>
      </c>
      <c r="I8" s="463">
        <v>45840</v>
      </c>
    </row>
    <row r="9" spans="2:12" ht="15" x14ac:dyDescent="0.25">
      <c r="B9" s="410">
        <v>4</v>
      </c>
      <c r="C9" s="411" t="s">
        <v>608</v>
      </c>
      <c r="D9" s="463">
        <v>45252</v>
      </c>
      <c r="E9" s="411">
        <v>52.17</v>
      </c>
      <c r="F9" s="411">
        <v>0.05</v>
      </c>
      <c r="G9" s="411">
        <v>0.38</v>
      </c>
      <c r="H9" s="411">
        <v>0.18</v>
      </c>
      <c r="I9" s="463">
        <v>45926</v>
      </c>
    </row>
    <row r="10" spans="2:12" ht="15" x14ac:dyDescent="0.25">
      <c r="B10" s="410">
        <v>5</v>
      </c>
      <c r="C10" s="411" t="s">
        <v>609</v>
      </c>
      <c r="D10" s="463">
        <v>43287</v>
      </c>
      <c r="E10" s="411">
        <v>117.55</v>
      </c>
      <c r="F10" s="411">
        <v>63.25</v>
      </c>
      <c r="G10" s="411">
        <v>47.82</v>
      </c>
      <c r="H10" s="411">
        <v>47.51</v>
      </c>
      <c r="I10" s="463">
        <v>45960</v>
      </c>
    </row>
    <row r="11" spans="2:12" ht="15" x14ac:dyDescent="0.25">
      <c r="B11" s="410">
        <v>6</v>
      </c>
      <c r="C11" s="411" t="s">
        <v>610</v>
      </c>
      <c r="D11" s="463">
        <v>43287</v>
      </c>
      <c r="E11" s="411">
        <v>111.07</v>
      </c>
      <c r="F11" s="411">
        <v>37.78</v>
      </c>
      <c r="G11" s="411">
        <v>37.630000000000003</v>
      </c>
      <c r="H11" s="411">
        <v>37.369999999999997</v>
      </c>
      <c r="I11" s="463">
        <v>45960</v>
      </c>
    </row>
    <row r="12" spans="2:12" ht="15" x14ac:dyDescent="0.25">
      <c r="B12" s="410">
        <v>7</v>
      </c>
      <c r="C12" s="411" t="s">
        <v>611</v>
      </c>
      <c r="D12" s="463">
        <v>44683</v>
      </c>
      <c r="E12" s="411">
        <v>189.39</v>
      </c>
      <c r="F12" s="411">
        <v>0.05</v>
      </c>
      <c r="G12" s="411">
        <v>0.05</v>
      </c>
      <c r="H12" s="411">
        <v>0</v>
      </c>
      <c r="I12" s="463">
        <v>45981</v>
      </c>
    </row>
    <row r="13" spans="2:12" ht="15" x14ac:dyDescent="0.25">
      <c r="B13" s="410">
        <v>8</v>
      </c>
      <c r="C13" s="411" t="s">
        <v>612</v>
      </c>
      <c r="D13" s="463">
        <v>45721</v>
      </c>
      <c r="E13" s="411">
        <v>0</v>
      </c>
      <c r="F13" s="411">
        <v>0.01</v>
      </c>
      <c r="G13" s="411">
        <v>0.15</v>
      </c>
      <c r="H13" s="411">
        <v>0</v>
      </c>
      <c r="I13" s="463">
        <v>45981</v>
      </c>
    </row>
    <row r="14" spans="2:12" ht="15" x14ac:dyDescent="0.25">
      <c r="B14" s="410">
        <v>9</v>
      </c>
      <c r="C14" s="411" t="s">
        <v>613</v>
      </c>
      <c r="D14" s="463">
        <v>45579</v>
      </c>
      <c r="E14" s="411">
        <v>22.62</v>
      </c>
      <c r="F14" s="411">
        <v>0</v>
      </c>
      <c r="G14" s="411">
        <v>1.74</v>
      </c>
      <c r="H14" s="411">
        <v>1.35</v>
      </c>
      <c r="I14" s="463">
        <v>45999</v>
      </c>
    </row>
    <row r="15" spans="2:12" ht="15" x14ac:dyDescent="0.25">
      <c r="B15" s="410">
        <v>10</v>
      </c>
      <c r="C15" s="411" t="s">
        <v>614</v>
      </c>
      <c r="D15" s="463">
        <v>44818</v>
      </c>
      <c r="E15" s="411">
        <v>1.25</v>
      </c>
      <c r="F15" s="411">
        <v>0.52</v>
      </c>
      <c r="G15" s="411">
        <v>0.3</v>
      </c>
      <c r="H15" s="411">
        <v>0.01</v>
      </c>
      <c r="I15" s="463">
        <v>46010</v>
      </c>
    </row>
    <row r="16" spans="2:12" ht="15.75" x14ac:dyDescent="0.25">
      <c r="B16" s="412" t="s">
        <v>615</v>
      </c>
      <c r="C16" s="412"/>
      <c r="D16" s="412"/>
      <c r="E16" s="412"/>
      <c r="F16" s="412"/>
      <c r="G16" s="412"/>
      <c r="H16" s="412"/>
      <c r="I16" s="412"/>
    </row>
    <row r="17" spans="2:9" ht="15" x14ac:dyDescent="0.25">
      <c r="B17" s="410">
        <v>1</v>
      </c>
      <c r="C17" s="411" t="s">
        <v>616</v>
      </c>
      <c r="D17" s="463">
        <v>45475</v>
      </c>
      <c r="E17" s="411">
        <v>0</v>
      </c>
      <c r="F17" s="411">
        <v>0.02</v>
      </c>
      <c r="G17" s="411">
        <v>0</v>
      </c>
      <c r="H17" s="411">
        <v>0</v>
      </c>
      <c r="I17" s="463">
        <v>46027</v>
      </c>
    </row>
    <row r="18" spans="2:9" ht="15" x14ac:dyDescent="0.25">
      <c r="B18" s="410">
        <v>2</v>
      </c>
      <c r="C18" s="411" t="s">
        <v>617</v>
      </c>
      <c r="D18" s="463">
        <v>45554</v>
      </c>
      <c r="E18" s="411">
        <v>18.22</v>
      </c>
      <c r="F18" s="411">
        <v>0</v>
      </c>
      <c r="G18" s="411">
        <v>0.02</v>
      </c>
      <c r="H18" s="411">
        <v>0</v>
      </c>
      <c r="I18" s="463">
        <v>46031</v>
      </c>
    </row>
    <row r="19" spans="2:9" ht="15" x14ac:dyDescent="0.25">
      <c r="B19" s="410">
        <v>3</v>
      </c>
      <c r="C19" s="411" t="s">
        <v>618</v>
      </c>
      <c r="D19" s="463">
        <v>43297</v>
      </c>
      <c r="E19" s="411">
        <v>8.1999999999999993</v>
      </c>
      <c r="F19" s="411">
        <v>3.72</v>
      </c>
      <c r="G19" s="411">
        <v>4.24</v>
      </c>
      <c r="H19" s="411">
        <v>3.51</v>
      </c>
      <c r="I19" s="463">
        <v>46034</v>
      </c>
    </row>
    <row r="20" spans="2:9" ht="15" x14ac:dyDescent="0.25">
      <c r="B20" s="410">
        <v>4</v>
      </c>
      <c r="C20" s="411" t="s">
        <v>619</v>
      </c>
      <c r="D20" s="463">
        <v>43696</v>
      </c>
      <c r="E20" s="411">
        <v>0</v>
      </c>
      <c r="F20" s="411">
        <v>0</v>
      </c>
      <c r="G20" s="411">
        <v>0.12</v>
      </c>
      <c r="H20" s="411">
        <v>0</v>
      </c>
      <c r="I20" s="463">
        <v>46035</v>
      </c>
    </row>
    <row r="21" spans="2:9" ht="15" x14ac:dyDescent="0.25">
      <c r="B21" s="410">
        <v>5</v>
      </c>
      <c r="C21" s="411" t="s">
        <v>620</v>
      </c>
      <c r="D21" s="463">
        <v>45194</v>
      </c>
      <c r="E21" s="411">
        <v>0</v>
      </c>
      <c r="F21" s="411">
        <v>0.18</v>
      </c>
      <c r="G21" s="411">
        <v>0.25</v>
      </c>
      <c r="H21" s="411">
        <v>0</v>
      </c>
      <c r="I21" s="463">
        <v>46042</v>
      </c>
    </row>
    <row r="22" spans="2:9" ht="15" x14ac:dyDescent="0.25">
      <c r="B22" s="410">
        <v>6</v>
      </c>
      <c r="C22" s="411" t="s">
        <v>621</v>
      </c>
      <c r="D22" s="463">
        <v>44746</v>
      </c>
      <c r="E22" s="411">
        <v>32.89</v>
      </c>
      <c r="F22" s="411">
        <v>4.76</v>
      </c>
      <c r="G22" s="411">
        <v>7.01</v>
      </c>
      <c r="H22" s="411">
        <v>6.66</v>
      </c>
      <c r="I22" s="463">
        <v>46043</v>
      </c>
    </row>
    <row r="23" spans="2:9" ht="15" x14ac:dyDescent="0.25">
      <c r="B23" s="410">
        <v>7</v>
      </c>
      <c r="C23" s="411" t="s">
        <v>622</v>
      </c>
      <c r="D23" s="463">
        <v>44916</v>
      </c>
      <c r="E23" s="411">
        <v>46.55</v>
      </c>
      <c r="F23" s="411">
        <v>3.2</v>
      </c>
      <c r="G23" s="411">
        <v>4.3899999999999997</v>
      </c>
      <c r="H23" s="411">
        <v>3.79</v>
      </c>
      <c r="I23" s="463">
        <v>46043</v>
      </c>
    </row>
    <row r="24" spans="2:9" ht="15" x14ac:dyDescent="0.25">
      <c r="B24" s="410">
        <v>8</v>
      </c>
      <c r="C24" s="411" t="s">
        <v>623</v>
      </c>
      <c r="D24" s="463">
        <v>45211</v>
      </c>
      <c r="E24" s="411">
        <v>0.36</v>
      </c>
      <c r="F24" s="411">
        <v>0</v>
      </c>
      <c r="G24" s="411">
        <v>0</v>
      </c>
      <c r="H24" s="411">
        <v>0</v>
      </c>
      <c r="I24" s="463">
        <v>46043</v>
      </c>
    </row>
    <row r="25" spans="2:9" ht="15" x14ac:dyDescent="0.25">
      <c r="B25" s="410">
        <v>9</v>
      </c>
      <c r="C25" s="411" t="s">
        <v>624</v>
      </c>
      <c r="D25" s="463">
        <v>45096</v>
      </c>
      <c r="E25" s="411">
        <v>0</v>
      </c>
      <c r="F25" s="411">
        <v>0.61</v>
      </c>
      <c r="G25" s="411">
        <v>0</v>
      </c>
      <c r="H25" s="411">
        <v>0</v>
      </c>
      <c r="I25" s="463">
        <v>46044</v>
      </c>
    </row>
    <row r="26" spans="2:9" ht="15" x14ac:dyDescent="0.25">
      <c r="B26" s="410">
        <v>10</v>
      </c>
      <c r="C26" s="411" t="s">
        <v>625</v>
      </c>
      <c r="D26" s="463">
        <v>44173</v>
      </c>
      <c r="E26" s="411">
        <v>344.93</v>
      </c>
      <c r="F26" s="411">
        <v>42.93</v>
      </c>
      <c r="G26" s="411">
        <v>61.92</v>
      </c>
      <c r="H26" s="411">
        <v>60.42</v>
      </c>
      <c r="I26" s="463">
        <v>46051</v>
      </c>
    </row>
    <row r="27" spans="2:9" ht="15" x14ac:dyDescent="0.25">
      <c r="B27" s="410">
        <v>11</v>
      </c>
      <c r="C27" s="411" t="s">
        <v>626</v>
      </c>
      <c r="D27" s="463">
        <v>45230</v>
      </c>
      <c r="E27" s="411">
        <v>1214.49</v>
      </c>
      <c r="F27" s="411">
        <v>130.88</v>
      </c>
      <c r="G27" s="411">
        <v>62.86</v>
      </c>
      <c r="H27" s="411">
        <v>59.18</v>
      </c>
      <c r="I27" s="463">
        <v>46051</v>
      </c>
    </row>
    <row r="28" spans="2:9" ht="15" x14ac:dyDescent="0.25">
      <c r="B28" s="410">
        <v>12</v>
      </c>
      <c r="C28" s="411" t="s">
        <v>627</v>
      </c>
      <c r="D28" s="463">
        <v>45253</v>
      </c>
      <c r="E28" s="411">
        <v>0</v>
      </c>
      <c r="F28" s="411">
        <v>12.59</v>
      </c>
      <c r="G28" s="411">
        <v>0.68</v>
      </c>
      <c r="H28" s="411">
        <v>0</v>
      </c>
      <c r="I28" s="463">
        <v>46051</v>
      </c>
    </row>
    <row r="29" spans="2:9" ht="15" x14ac:dyDescent="0.25">
      <c r="B29" s="410">
        <v>13</v>
      </c>
      <c r="C29" s="411" t="s">
        <v>628</v>
      </c>
      <c r="D29" s="463">
        <v>45679</v>
      </c>
      <c r="E29" s="411">
        <v>0</v>
      </c>
      <c r="F29" s="411">
        <v>7.0000000000000007E-2</v>
      </c>
      <c r="G29" s="411">
        <v>0.04</v>
      </c>
      <c r="H29" s="411">
        <v>0</v>
      </c>
      <c r="I29" s="463">
        <v>46052</v>
      </c>
    </row>
    <row r="30" spans="2:9" ht="15" x14ac:dyDescent="0.25">
      <c r="B30" s="410">
        <v>14</v>
      </c>
      <c r="C30" s="411" t="s">
        <v>629</v>
      </c>
      <c r="D30" s="463">
        <v>45860</v>
      </c>
      <c r="E30" s="411">
        <v>0</v>
      </c>
      <c r="F30" s="411">
        <v>0.01</v>
      </c>
      <c r="G30" s="411">
        <v>0.01</v>
      </c>
      <c r="H30" s="411">
        <v>0</v>
      </c>
      <c r="I30" s="463">
        <v>46057</v>
      </c>
    </row>
    <row r="31" spans="2:9" ht="15" x14ac:dyDescent="0.25">
      <c r="B31" s="410">
        <v>15</v>
      </c>
      <c r="C31" s="411" t="s">
        <v>630</v>
      </c>
      <c r="D31" s="463">
        <v>45364</v>
      </c>
      <c r="E31" s="411">
        <v>0</v>
      </c>
      <c r="F31" s="411">
        <v>0</v>
      </c>
      <c r="G31" s="411">
        <v>0</v>
      </c>
      <c r="H31" s="411">
        <v>0</v>
      </c>
      <c r="I31" s="463">
        <v>46059</v>
      </c>
    </row>
    <row r="32" spans="2:9" ht="15" x14ac:dyDescent="0.25">
      <c r="B32" s="410">
        <v>16</v>
      </c>
      <c r="C32" s="411" t="s">
        <v>631</v>
      </c>
      <c r="D32" s="463">
        <v>45589</v>
      </c>
      <c r="E32" s="411">
        <v>0</v>
      </c>
      <c r="F32" s="411">
        <v>0</v>
      </c>
      <c r="G32" s="411">
        <v>0</v>
      </c>
      <c r="H32" s="411">
        <v>0</v>
      </c>
      <c r="I32" s="463">
        <v>46062</v>
      </c>
    </row>
    <row r="33" spans="2:9" ht="15" x14ac:dyDescent="0.25">
      <c r="B33" s="410">
        <v>17</v>
      </c>
      <c r="C33" s="411" t="s">
        <v>632</v>
      </c>
      <c r="D33" s="463">
        <v>44757</v>
      </c>
      <c r="E33" s="411">
        <v>0.53</v>
      </c>
      <c r="F33" s="411">
        <v>2.56</v>
      </c>
      <c r="G33" s="411">
        <v>1.53</v>
      </c>
      <c r="H33" s="411">
        <v>0.14000000000000001</v>
      </c>
      <c r="I33" s="463">
        <v>46065</v>
      </c>
    </row>
    <row r="34" spans="2:9" ht="15" x14ac:dyDescent="0.25">
      <c r="B34" s="410">
        <v>18</v>
      </c>
      <c r="C34" s="411" t="s">
        <v>633</v>
      </c>
      <c r="D34" s="463">
        <v>45134</v>
      </c>
      <c r="E34" s="411">
        <v>106.17</v>
      </c>
      <c r="F34" s="411">
        <v>1.94</v>
      </c>
      <c r="G34" s="411">
        <v>1.84</v>
      </c>
      <c r="H34" s="411">
        <v>1.46</v>
      </c>
      <c r="I34" s="463">
        <v>46065</v>
      </c>
    </row>
    <row r="35" spans="2:9" ht="15" x14ac:dyDescent="0.25">
      <c r="B35" s="410">
        <v>19</v>
      </c>
      <c r="C35" s="411" t="s">
        <v>634</v>
      </c>
      <c r="D35" s="463">
        <v>45691</v>
      </c>
      <c r="E35" s="411">
        <v>0</v>
      </c>
      <c r="F35" s="411">
        <v>0.03</v>
      </c>
      <c r="G35" s="411">
        <v>0.06</v>
      </c>
      <c r="H35" s="411">
        <v>0</v>
      </c>
      <c r="I35" s="463">
        <v>46070</v>
      </c>
    </row>
    <row r="36" spans="2:9" ht="15" x14ac:dyDescent="0.25">
      <c r="B36" s="410">
        <v>20</v>
      </c>
      <c r="C36" s="411" t="s">
        <v>635</v>
      </c>
      <c r="D36" s="463">
        <v>44970</v>
      </c>
      <c r="E36" s="411">
        <v>284.31</v>
      </c>
      <c r="F36" s="411">
        <v>0</v>
      </c>
      <c r="G36" s="411">
        <v>0</v>
      </c>
      <c r="H36" s="411">
        <v>0</v>
      </c>
      <c r="I36" s="463">
        <v>46071</v>
      </c>
    </row>
    <row r="37" spans="2:9" ht="15" x14ac:dyDescent="0.25">
      <c r="B37" s="410">
        <v>21</v>
      </c>
      <c r="C37" s="411" t="s">
        <v>636</v>
      </c>
      <c r="D37" s="463">
        <v>44389</v>
      </c>
      <c r="E37" s="411">
        <v>37.47</v>
      </c>
      <c r="F37" s="411">
        <v>6.9</v>
      </c>
      <c r="G37" s="411">
        <v>9</v>
      </c>
      <c r="H37" s="411">
        <v>7.89</v>
      </c>
      <c r="I37" s="463">
        <v>46073</v>
      </c>
    </row>
    <row r="38" spans="2:9" ht="15" x14ac:dyDescent="0.25">
      <c r="B38" s="410">
        <v>22</v>
      </c>
      <c r="C38" s="411" t="s">
        <v>637</v>
      </c>
      <c r="D38" s="463">
        <v>45182</v>
      </c>
      <c r="E38" s="411">
        <v>165.26</v>
      </c>
      <c r="F38" s="411">
        <v>0.49</v>
      </c>
      <c r="G38" s="411">
        <v>0.66</v>
      </c>
      <c r="H38" s="411">
        <v>0.35</v>
      </c>
      <c r="I38" s="463">
        <v>46073</v>
      </c>
    </row>
    <row r="39" spans="2:9" ht="15" x14ac:dyDescent="0.25">
      <c r="B39" s="410">
        <v>23</v>
      </c>
      <c r="C39" s="411" t="s">
        <v>638</v>
      </c>
      <c r="D39" s="463">
        <v>45411</v>
      </c>
      <c r="E39" s="411">
        <v>0</v>
      </c>
      <c r="F39" s="411">
        <v>0.1</v>
      </c>
      <c r="G39" s="411">
        <v>0.24</v>
      </c>
      <c r="H39" s="411">
        <v>0</v>
      </c>
      <c r="I39" s="463">
        <v>46074</v>
      </c>
    </row>
    <row r="40" spans="2:9" ht="15" x14ac:dyDescent="0.25">
      <c r="B40" s="410">
        <v>24</v>
      </c>
      <c r="C40" s="411" t="s">
        <v>639</v>
      </c>
      <c r="D40" s="463">
        <v>45546</v>
      </c>
      <c r="E40" s="411">
        <v>21.24</v>
      </c>
      <c r="F40" s="411">
        <v>4.6399999999999997</v>
      </c>
      <c r="G40" s="411">
        <v>0.84</v>
      </c>
      <c r="H40" s="411">
        <v>0.08</v>
      </c>
      <c r="I40" s="463">
        <v>46077</v>
      </c>
    </row>
    <row r="41" spans="2:9" ht="15" x14ac:dyDescent="0.25">
      <c r="B41" s="410">
        <v>25</v>
      </c>
      <c r="C41" s="411" t="s">
        <v>640</v>
      </c>
      <c r="D41" s="463">
        <v>45120</v>
      </c>
      <c r="E41" s="411">
        <v>0</v>
      </c>
      <c r="F41" s="411">
        <v>7.44</v>
      </c>
      <c r="G41" s="411">
        <v>0.01</v>
      </c>
      <c r="H41" s="411">
        <v>0</v>
      </c>
      <c r="I41" s="463">
        <v>46079</v>
      </c>
    </row>
    <row r="42" spans="2:9" ht="15" x14ac:dyDescent="0.25">
      <c r="B42" s="410">
        <v>26</v>
      </c>
      <c r="C42" s="411" t="s">
        <v>641</v>
      </c>
      <c r="D42" s="463">
        <v>45547</v>
      </c>
      <c r="E42" s="411">
        <v>0</v>
      </c>
      <c r="F42" s="411">
        <v>0</v>
      </c>
      <c r="G42" s="411">
        <v>0.09</v>
      </c>
      <c r="H42" s="411">
        <v>0</v>
      </c>
      <c r="I42" s="463">
        <v>46083</v>
      </c>
    </row>
    <row r="43" spans="2:9" ht="15" x14ac:dyDescent="0.25">
      <c r="B43" s="410">
        <v>27</v>
      </c>
      <c r="C43" s="411" t="s">
        <v>642</v>
      </c>
      <c r="D43" s="463">
        <v>44259</v>
      </c>
      <c r="E43" s="411">
        <v>692.77</v>
      </c>
      <c r="F43" s="411">
        <v>18.28</v>
      </c>
      <c r="G43" s="411">
        <v>23.94</v>
      </c>
      <c r="H43" s="411">
        <v>22.15</v>
      </c>
      <c r="I43" s="463">
        <v>46084</v>
      </c>
    </row>
    <row r="44" spans="2:9" ht="15" x14ac:dyDescent="0.25">
      <c r="B44" s="410">
        <v>28</v>
      </c>
      <c r="C44" s="411" t="s">
        <v>643</v>
      </c>
      <c r="D44" s="463">
        <v>45208</v>
      </c>
      <c r="E44" s="411">
        <v>0</v>
      </c>
      <c r="F44" s="411">
        <v>0</v>
      </c>
      <c r="G44" s="411">
        <v>0</v>
      </c>
      <c r="H44" s="411">
        <v>0</v>
      </c>
      <c r="I44" s="463">
        <v>46090</v>
      </c>
    </row>
    <row r="45" spans="2:9" ht="15" x14ac:dyDescent="0.25">
      <c r="B45" s="410">
        <v>29</v>
      </c>
      <c r="C45" s="411" t="s">
        <v>644</v>
      </c>
      <c r="D45" s="463">
        <v>44538</v>
      </c>
      <c r="E45" s="411">
        <v>76.91</v>
      </c>
      <c r="F45" s="411">
        <v>39.549999999999997</v>
      </c>
      <c r="G45" s="411">
        <v>38.6</v>
      </c>
      <c r="H45" s="411">
        <v>35.6</v>
      </c>
      <c r="I45" s="463">
        <v>46093</v>
      </c>
    </row>
    <row r="46" spans="2:9" ht="15" x14ac:dyDescent="0.25">
      <c r="B46" s="410">
        <v>30</v>
      </c>
      <c r="C46" s="411" t="s">
        <v>645</v>
      </c>
      <c r="D46" s="463">
        <v>44538</v>
      </c>
      <c r="E46" s="411">
        <v>76.91</v>
      </c>
      <c r="F46" s="411">
        <v>39.549999999999997</v>
      </c>
      <c r="G46" s="411">
        <v>38.6</v>
      </c>
      <c r="H46" s="411">
        <v>35.6</v>
      </c>
      <c r="I46" s="463">
        <v>46093</v>
      </c>
    </row>
    <row r="47" spans="2:9" ht="15" x14ac:dyDescent="0.25">
      <c r="B47" s="410">
        <v>31</v>
      </c>
      <c r="C47" s="411" t="s">
        <v>646</v>
      </c>
      <c r="D47" s="463">
        <v>45832</v>
      </c>
      <c r="E47" s="411">
        <v>0</v>
      </c>
      <c r="F47" s="411">
        <v>0</v>
      </c>
      <c r="G47" s="411">
        <v>2.65</v>
      </c>
      <c r="H47" s="411">
        <v>0</v>
      </c>
      <c r="I47" s="463">
        <v>46093</v>
      </c>
    </row>
    <row r="48" spans="2:9" ht="15" x14ac:dyDescent="0.25">
      <c r="B48" s="410">
        <v>32</v>
      </c>
      <c r="C48" s="411" t="s">
        <v>647</v>
      </c>
      <c r="D48" s="463">
        <v>43711</v>
      </c>
      <c r="E48" s="411">
        <v>69.849999999999994</v>
      </c>
      <c r="F48" s="411">
        <v>6.28</v>
      </c>
      <c r="G48" s="411">
        <v>7.51</v>
      </c>
      <c r="H48" s="411">
        <v>6.91</v>
      </c>
      <c r="I48" s="463">
        <v>46097</v>
      </c>
    </row>
    <row r="49" spans="2:9" ht="15" x14ac:dyDescent="0.25">
      <c r="B49" s="410">
        <v>33</v>
      </c>
      <c r="C49" s="411" t="s">
        <v>648</v>
      </c>
      <c r="D49" s="463">
        <v>44676</v>
      </c>
      <c r="E49" s="411">
        <v>37.130000000000003</v>
      </c>
      <c r="F49" s="411">
        <v>0.77</v>
      </c>
      <c r="G49" s="411">
        <v>2.95</v>
      </c>
      <c r="H49" s="411">
        <v>2.25</v>
      </c>
      <c r="I49" s="463">
        <v>46099</v>
      </c>
    </row>
    <row r="50" spans="2:9" ht="15" x14ac:dyDescent="0.25">
      <c r="B50" s="410">
        <v>34</v>
      </c>
      <c r="C50" s="411" t="s">
        <v>649</v>
      </c>
      <c r="D50" s="463">
        <v>44775</v>
      </c>
      <c r="E50" s="411">
        <v>0</v>
      </c>
      <c r="F50" s="411">
        <v>0</v>
      </c>
      <c r="G50" s="411">
        <v>7.0000000000000007E-2</v>
      </c>
      <c r="H50" s="411">
        <v>0</v>
      </c>
      <c r="I50" s="463">
        <v>46105</v>
      </c>
    </row>
    <row r="51" spans="2:9" ht="15" x14ac:dyDescent="0.25">
      <c r="B51" s="410">
        <v>35</v>
      </c>
      <c r="C51" s="411" t="s">
        <v>650</v>
      </c>
      <c r="D51" s="463">
        <v>44568</v>
      </c>
      <c r="E51" s="411">
        <v>141.94</v>
      </c>
      <c r="F51" s="411">
        <v>8.8699999999999992</v>
      </c>
      <c r="G51" s="411">
        <v>4.67</v>
      </c>
      <c r="H51" s="411">
        <v>3.63</v>
      </c>
      <c r="I51" s="463">
        <v>46106</v>
      </c>
    </row>
    <row r="52" spans="2:9" ht="15" x14ac:dyDescent="0.25">
      <c r="B52" s="410">
        <v>36</v>
      </c>
      <c r="C52" s="411" t="s">
        <v>651</v>
      </c>
      <c r="D52" s="463">
        <v>44554</v>
      </c>
      <c r="E52" s="411">
        <v>688.57</v>
      </c>
      <c r="F52" s="411">
        <v>80.87</v>
      </c>
      <c r="G52" s="411">
        <v>74.819999999999993</v>
      </c>
      <c r="H52" s="411">
        <v>65.58</v>
      </c>
      <c r="I52" s="463">
        <v>46107</v>
      </c>
    </row>
    <row r="53" spans="2:9" ht="15" x14ac:dyDescent="0.25">
      <c r="B53" s="410">
        <v>37</v>
      </c>
      <c r="C53" s="411" t="s">
        <v>652</v>
      </c>
      <c r="D53" s="463">
        <v>45632</v>
      </c>
      <c r="E53" s="411">
        <v>840.85</v>
      </c>
      <c r="F53" s="411">
        <v>48.93</v>
      </c>
      <c r="G53" s="411">
        <v>54.28</v>
      </c>
      <c r="H53" s="411">
        <v>51.18</v>
      </c>
      <c r="I53" s="463">
        <v>46107</v>
      </c>
    </row>
    <row r="54" spans="2:9" ht="15" x14ac:dyDescent="0.25">
      <c r="B54" s="465">
        <v>38</v>
      </c>
      <c r="C54" s="466" t="s">
        <v>653</v>
      </c>
      <c r="D54" s="467">
        <v>45812</v>
      </c>
      <c r="E54" s="466">
        <v>0</v>
      </c>
      <c r="F54" s="466">
        <v>0</v>
      </c>
      <c r="G54" s="466">
        <v>0</v>
      </c>
      <c r="H54" s="466">
        <v>0</v>
      </c>
      <c r="I54" s="467">
        <v>46107</v>
      </c>
    </row>
    <row r="56" spans="2:9" ht="31.5" x14ac:dyDescent="0.25">
      <c r="C56" s="228" t="s">
        <v>654</v>
      </c>
    </row>
    <row r="57" spans="2:9" ht="15.75" x14ac:dyDescent="0.25">
      <c r="C57" s="228" t="s">
        <v>422</v>
      </c>
    </row>
    <row r="58" spans="2:9" ht="15.75" x14ac:dyDescent="0.25">
      <c r="C58" s="228" t="s">
        <v>655</v>
      </c>
    </row>
    <row r="59" spans="2:9" ht="15.75" x14ac:dyDescent="0.25">
      <c r="C59" s="225" t="s">
        <v>423</v>
      </c>
    </row>
  </sheetData>
  <mergeCells count="5">
    <mergeCell ref="B5:I5"/>
    <mergeCell ref="B16:I16"/>
    <mergeCell ref="L2:L3"/>
    <mergeCell ref="B2:G2"/>
    <mergeCell ref="B3:I3"/>
  </mergeCells>
  <hyperlinks>
    <hyperlink ref="L2:L3" location="'Table of Contents'!A1" display="Go To Table Of Contents" xr:uid="{00000000-0004-0000-0B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21"/>
  <sheetViews>
    <sheetView showGridLines="0" workbookViewId="0">
      <selection activeCell="M23" sqref="M23"/>
    </sheetView>
  </sheetViews>
  <sheetFormatPr defaultRowHeight="15" x14ac:dyDescent="0.25"/>
  <cols>
    <col min="1" max="1" width="1.85546875" customWidth="1"/>
    <col min="10" max="10" width="1.85546875" customWidth="1"/>
    <col min="11" max="11" width="1.85546875" style="35" customWidth="1"/>
    <col min="12" max="12" width="1.85546875" customWidth="1"/>
    <col min="13" max="13" width="76.42578125" style="9" customWidth="1"/>
    <col min="14" max="15" width="19.28515625" customWidth="1"/>
    <col min="16" max="16" width="4" customWidth="1"/>
    <col min="17" max="18" width="6.7109375" customWidth="1"/>
  </cols>
  <sheetData>
    <row r="1" spans="2:18" ht="12" customHeight="1" x14ac:dyDescent="0.25"/>
    <row r="2" spans="2:18" ht="15.75" x14ac:dyDescent="0.25">
      <c r="B2" s="278"/>
      <c r="C2" s="278"/>
      <c r="D2" s="278"/>
      <c r="E2" s="278"/>
      <c r="F2" s="278"/>
      <c r="G2" s="278"/>
      <c r="H2" s="278"/>
      <c r="I2" s="278"/>
      <c r="M2" s="468" t="s">
        <v>488</v>
      </c>
      <c r="N2" s="468"/>
      <c r="O2" s="468"/>
      <c r="Q2" s="274" t="s">
        <v>303</v>
      </c>
      <c r="R2" s="274"/>
    </row>
    <row r="3" spans="2:18" x14ac:dyDescent="0.25">
      <c r="M3" s="11"/>
      <c r="N3" s="10"/>
      <c r="O3" s="10"/>
      <c r="Q3" s="274"/>
      <c r="R3" s="274"/>
    </row>
    <row r="4" spans="2:18" x14ac:dyDescent="0.25">
      <c r="M4" s="242" t="s">
        <v>100</v>
      </c>
      <c r="N4" s="242" t="s">
        <v>101</v>
      </c>
      <c r="O4" s="242"/>
    </row>
    <row r="5" spans="2:18" ht="25.5" x14ac:dyDescent="0.25">
      <c r="M5" s="243"/>
      <c r="N5" s="12" t="s">
        <v>102</v>
      </c>
      <c r="O5" s="12" t="s">
        <v>17</v>
      </c>
      <c r="Q5" s="101"/>
      <c r="R5" s="101"/>
    </row>
    <row r="6" spans="2:18" x14ac:dyDescent="0.25">
      <c r="M6" s="41" t="s">
        <v>444</v>
      </c>
      <c r="N6" s="26">
        <v>1332</v>
      </c>
      <c r="O6" s="26">
        <v>961</v>
      </c>
      <c r="Q6" s="101">
        <f>SUM(N6:O6)</f>
        <v>2293</v>
      </c>
      <c r="R6" s="101"/>
    </row>
    <row r="7" spans="2:18" x14ac:dyDescent="0.25">
      <c r="M7" s="41" t="s">
        <v>445</v>
      </c>
      <c r="N7" s="26">
        <v>324</v>
      </c>
      <c r="O7" s="26">
        <v>267</v>
      </c>
      <c r="Q7" s="101">
        <f>SUM(N7:O7)</f>
        <v>591</v>
      </c>
      <c r="R7" s="101"/>
    </row>
    <row r="8" spans="2:18" ht="18" customHeight="1" x14ac:dyDescent="0.25">
      <c r="M8" s="41" t="s">
        <v>446</v>
      </c>
      <c r="N8" s="26">
        <v>16</v>
      </c>
      <c r="O8" s="26">
        <v>46</v>
      </c>
      <c r="Q8" s="101">
        <f>SUM(N8:O8)</f>
        <v>62</v>
      </c>
      <c r="R8" s="101"/>
    </row>
    <row r="9" spans="2:18" ht="15.75" customHeight="1" thickBot="1" x14ac:dyDescent="0.3">
      <c r="M9" s="41" t="s">
        <v>447</v>
      </c>
      <c r="N9" s="26">
        <v>20</v>
      </c>
      <c r="O9" s="26">
        <v>37</v>
      </c>
      <c r="Q9" s="101">
        <f>SUM(N9:O9)</f>
        <v>57</v>
      </c>
      <c r="R9" s="101"/>
    </row>
    <row r="10" spans="2:18" ht="15" customHeight="1" x14ac:dyDescent="0.25">
      <c r="M10" s="149" t="s">
        <v>19</v>
      </c>
      <c r="N10" s="195">
        <v>1692</v>
      </c>
      <c r="O10" s="195">
        <v>1311</v>
      </c>
    </row>
    <row r="12" spans="2:18" x14ac:dyDescent="0.25">
      <c r="M12" s="100"/>
      <c r="N12" s="101"/>
      <c r="O12" s="101"/>
    </row>
    <row r="13" spans="2:18" x14ac:dyDescent="0.25">
      <c r="M13" s="126" t="s">
        <v>100</v>
      </c>
      <c r="N13" s="120" t="s">
        <v>19</v>
      </c>
      <c r="O13" s="101"/>
    </row>
    <row r="14" spans="2:18" ht="30" x14ac:dyDescent="0.25">
      <c r="M14" s="127" t="s">
        <v>307</v>
      </c>
      <c r="N14" s="120">
        <f>SUM(N6:O6)</f>
        <v>2293</v>
      </c>
      <c r="O14" s="101"/>
    </row>
    <row r="15" spans="2:18" ht="30" x14ac:dyDescent="0.25">
      <c r="M15" s="127" t="s">
        <v>308</v>
      </c>
      <c r="N15" s="120">
        <f>SUM(N7:O7)</f>
        <v>591</v>
      </c>
      <c r="O15" s="101"/>
    </row>
    <row r="16" spans="2:18" ht="30" x14ac:dyDescent="0.25">
      <c r="M16" s="127" t="s">
        <v>309</v>
      </c>
      <c r="N16" s="120">
        <f>SUM(N8:O8)</f>
        <v>62</v>
      </c>
      <c r="O16" s="101"/>
    </row>
    <row r="17" spans="13:15" ht="30" x14ac:dyDescent="0.25">
      <c r="M17" s="127" t="s">
        <v>310</v>
      </c>
      <c r="N17" s="120">
        <f>SUM(N9:O9)</f>
        <v>57</v>
      </c>
      <c r="O17" s="101"/>
    </row>
    <row r="18" spans="13:15" x14ac:dyDescent="0.25">
      <c r="M18" s="106" t="s">
        <v>19</v>
      </c>
      <c r="N18" s="120">
        <f>SUM(N14:N17)</f>
        <v>3003</v>
      </c>
      <c r="O18" s="101"/>
    </row>
    <row r="19" spans="13:15" x14ac:dyDescent="0.25">
      <c r="M19" s="100"/>
      <c r="N19" s="101"/>
      <c r="O19" s="101"/>
    </row>
    <row r="20" spans="13:15" x14ac:dyDescent="0.25">
      <c r="M20" s="100"/>
      <c r="N20" s="101"/>
      <c r="O20" s="101"/>
    </row>
    <row r="21" spans="13:15" x14ac:dyDescent="0.25">
      <c r="M21" s="100"/>
      <c r="N21" s="101"/>
      <c r="O21" s="101"/>
    </row>
  </sheetData>
  <mergeCells count="5">
    <mergeCell ref="M2:O2"/>
    <mergeCell ref="M4:M5"/>
    <mergeCell ref="N4:O4"/>
    <mergeCell ref="B2:I2"/>
    <mergeCell ref="Q2:R3"/>
  </mergeCells>
  <hyperlinks>
    <hyperlink ref="Q2:R3" location="'Table of Contents'!A1" display="Go To Table Of Contents" xr:uid="{00000000-0004-0000-0C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90" zoomScaleNormal="90" workbookViewId="0">
      <selection activeCell="F28" sqref="F28"/>
    </sheetView>
  </sheetViews>
  <sheetFormatPr defaultRowHeight="15" x14ac:dyDescent="0.25"/>
  <cols>
    <col min="1" max="1" width="1.85546875" customWidth="1"/>
    <col min="2" max="2" width="19.28515625" customWidth="1"/>
    <col min="3" max="3" width="10.28515625" customWidth="1"/>
    <col min="4" max="4" width="11.28515625" customWidth="1"/>
    <col min="5" max="5" width="12" customWidth="1"/>
    <col min="6" max="6" width="11.7109375" customWidth="1"/>
    <col min="7" max="7" width="11.42578125" customWidth="1"/>
    <col min="8" max="8" width="4.85546875" customWidth="1"/>
    <col min="9" max="9" width="13" customWidth="1"/>
  </cols>
  <sheetData>
    <row r="1" spans="2:9" ht="12" customHeight="1" x14ac:dyDescent="0.25"/>
    <row r="2" spans="2:9" x14ac:dyDescent="0.25">
      <c r="B2" s="327" t="s">
        <v>489</v>
      </c>
      <c r="C2" s="327"/>
      <c r="D2" s="327"/>
      <c r="E2" s="327"/>
      <c r="F2" s="327"/>
      <c r="G2" s="327"/>
      <c r="I2" s="326" t="s">
        <v>303</v>
      </c>
    </row>
    <row r="3" spans="2:9" x14ac:dyDescent="0.25">
      <c r="B3" s="310" t="s">
        <v>103</v>
      </c>
      <c r="C3" s="310"/>
      <c r="D3" s="310"/>
      <c r="E3" s="310"/>
      <c r="F3" s="310"/>
      <c r="G3" s="310"/>
      <c r="I3" s="326"/>
    </row>
    <row r="4" spans="2:9" ht="38.25" x14ac:dyDescent="0.25">
      <c r="B4" s="415" t="s">
        <v>104</v>
      </c>
      <c r="C4" s="415" t="s">
        <v>105</v>
      </c>
      <c r="D4" s="415" t="s">
        <v>106</v>
      </c>
      <c r="E4" s="415" t="s">
        <v>83</v>
      </c>
      <c r="F4" s="415" t="s">
        <v>120</v>
      </c>
      <c r="G4" s="415" t="s">
        <v>107</v>
      </c>
    </row>
    <row r="5" spans="2:9" ht="15.75" customHeight="1" x14ac:dyDescent="0.25">
      <c r="B5" s="469" t="s">
        <v>765</v>
      </c>
      <c r="C5" s="469"/>
      <c r="D5" s="469"/>
      <c r="E5" s="469"/>
      <c r="F5" s="469"/>
      <c r="G5" s="469"/>
    </row>
    <row r="6" spans="2:9" x14ac:dyDescent="0.25">
      <c r="B6" s="470">
        <v>52</v>
      </c>
      <c r="C6" s="372">
        <v>94</v>
      </c>
      <c r="D6" s="372">
        <v>10819.68</v>
      </c>
      <c r="E6" s="380">
        <v>668.74</v>
      </c>
      <c r="F6" s="372">
        <v>669.63</v>
      </c>
      <c r="G6" s="372">
        <v>660.92</v>
      </c>
    </row>
    <row r="7" spans="2:9" ht="15" customHeight="1" x14ac:dyDescent="0.25">
      <c r="B7" s="451" t="s">
        <v>108</v>
      </c>
      <c r="C7" s="372" t="s">
        <v>13</v>
      </c>
      <c r="D7" s="372" t="s">
        <v>13</v>
      </c>
      <c r="E7" s="471">
        <v>21120.91</v>
      </c>
      <c r="F7" s="471">
        <v>18243.14</v>
      </c>
      <c r="G7" s="372">
        <v>3437.2</v>
      </c>
    </row>
    <row r="8" spans="2:9" x14ac:dyDescent="0.25">
      <c r="B8" s="451" t="s">
        <v>109</v>
      </c>
      <c r="C8" s="372">
        <v>13758</v>
      </c>
      <c r="D8" s="372" t="s">
        <v>766</v>
      </c>
      <c r="E8" s="471"/>
      <c r="F8" s="471"/>
      <c r="G8" s="472">
        <v>14022.78</v>
      </c>
    </row>
    <row r="9" spans="2:9" x14ac:dyDescent="0.25">
      <c r="B9" s="451" t="s">
        <v>110</v>
      </c>
      <c r="C9" s="372">
        <v>10836</v>
      </c>
      <c r="D9" s="372">
        <v>361.36</v>
      </c>
      <c r="E9" s="471"/>
      <c r="F9" s="471"/>
      <c r="G9" s="372">
        <v>19.260000000000002</v>
      </c>
    </row>
    <row r="10" spans="2:9" x14ac:dyDescent="0.25">
      <c r="B10" s="451" t="s">
        <v>111</v>
      </c>
      <c r="C10" s="372">
        <v>2956</v>
      </c>
      <c r="D10" s="372">
        <v>85713.72</v>
      </c>
      <c r="E10" s="471"/>
      <c r="F10" s="471"/>
      <c r="G10" s="372">
        <v>445.25</v>
      </c>
    </row>
    <row r="11" spans="2:9" x14ac:dyDescent="0.25">
      <c r="B11" s="451" t="s">
        <v>112</v>
      </c>
      <c r="C11" s="372">
        <v>2008</v>
      </c>
      <c r="D11" s="372">
        <v>26945.07</v>
      </c>
      <c r="E11" s="471"/>
      <c r="F11" s="471"/>
      <c r="G11" s="372">
        <v>75.67</v>
      </c>
    </row>
    <row r="12" spans="2:9" x14ac:dyDescent="0.25">
      <c r="B12" s="451" t="s">
        <v>113</v>
      </c>
      <c r="C12" s="372">
        <v>28559</v>
      </c>
      <c r="D12" s="372">
        <v>22486.9</v>
      </c>
      <c r="E12" s="471"/>
      <c r="F12" s="471"/>
      <c r="G12" s="372">
        <v>183.2</v>
      </c>
    </row>
    <row r="13" spans="2:9" x14ac:dyDescent="0.25">
      <c r="B13" s="451" t="s">
        <v>114</v>
      </c>
      <c r="C13" s="372">
        <v>9</v>
      </c>
      <c r="D13" s="372">
        <v>184.41</v>
      </c>
      <c r="E13" s="471"/>
      <c r="F13" s="471"/>
      <c r="G13" s="372">
        <v>0</v>
      </c>
    </row>
    <row r="14" spans="2:9" x14ac:dyDescent="0.25">
      <c r="B14" s="451" t="s">
        <v>115</v>
      </c>
      <c r="C14" s="372">
        <v>324</v>
      </c>
      <c r="D14" s="372">
        <v>2249.6799999999998</v>
      </c>
      <c r="E14" s="471"/>
      <c r="F14" s="471"/>
      <c r="G14" s="372">
        <v>43.4</v>
      </c>
    </row>
    <row r="15" spans="2:9" x14ac:dyDescent="0.25">
      <c r="B15" s="473" t="s">
        <v>116</v>
      </c>
      <c r="C15" s="376">
        <v>58544</v>
      </c>
      <c r="D15" s="376">
        <v>485908.69</v>
      </c>
      <c r="E15" s="376">
        <v>21789.65</v>
      </c>
      <c r="F15" s="376">
        <v>18912.77</v>
      </c>
      <c r="G15" s="376">
        <v>18887.68</v>
      </c>
    </row>
    <row r="16" spans="2:9" ht="15.75" customHeight="1" x14ac:dyDescent="0.25">
      <c r="B16" s="469" t="s">
        <v>767</v>
      </c>
      <c r="C16" s="469"/>
      <c r="D16" s="469"/>
      <c r="E16" s="469"/>
      <c r="F16" s="469"/>
      <c r="G16" s="469"/>
    </row>
    <row r="17" spans="2:7" ht="15" customHeight="1" x14ac:dyDescent="0.25">
      <c r="B17" s="451" t="s">
        <v>108</v>
      </c>
      <c r="C17" s="372" t="s">
        <v>13</v>
      </c>
      <c r="D17" s="372" t="s">
        <v>13</v>
      </c>
      <c r="E17" s="474">
        <v>50789.78</v>
      </c>
      <c r="F17" s="475" t="s">
        <v>13</v>
      </c>
      <c r="G17" s="475" t="s">
        <v>13</v>
      </c>
    </row>
    <row r="18" spans="2:7" x14ac:dyDescent="0.25">
      <c r="B18" s="451" t="s">
        <v>109</v>
      </c>
      <c r="C18" s="372">
        <v>36621</v>
      </c>
      <c r="D18" s="372">
        <v>610910.23</v>
      </c>
      <c r="E18" s="474"/>
      <c r="F18" s="475"/>
      <c r="G18" s="475"/>
    </row>
    <row r="19" spans="2:7" x14ac:dyDescent="0.25">
      <c r="B19" s="451" t="s">
        <v>110</v>
      </c>
      <c r="C19" s="372">
        <v>29594</v>
      </c>
      <c r="D19" s="372">
        <v>1272.2</v>
      </c>
      <c r="E19" s="474"/>
      <c r="F19" s="475"/>
      <c r="G19" s="475"/>
    </row>
    <row r="20" spans="2:7" x14ac:dyDescent="0.25">
      <c r="B20" s="451" t="s">
        <v>111</v>
      </c>
      <c r="C20" s="372">
        <v>11265</v>
      </c>
      <c r="D20" s="372">
        <v>120166.25</v>
      </c>
      <c r="E20" s="474"/>
      <c r="F20" s="475"/>
      <c r="G20" s="475"/>
    </row>
    <row r="21" spans="2:7" x14ac:dyDescent="0.25">
      <c r="B21" s="451" t="s">
        <v>112</v>
      </c>
      <c r="C21" s="372">
        <v>2394</v>
      </c>
      <c r="D21" s="372">
        <v>30521.39</v>
      </c>
      <c r="E21" s="474"/>
      <c r="F21" s="475"/>
      <c r="G21" s="475"/>
    </row>
    <row r="22" spans="2:7" x14ac:dyDescent="0.25">
      <c r="B22" s="451" t="s">
        <v>113</v>
      </c>
      <c r="C22" s="372">
        <v>1965068</v>
      </c>
      <c r="D22" s="372">
        <v>81900.06</v>
      </c>
      <c r="E22" s="474"/>
      <c r="F22" s="475"/>
      <c r="G22" s="475"/>
    </row>
    <row r="23" spans="2:7" x14ac:dyDescent="0.25">
      <c r="B23" s="451" t="s">
        <v>114</v>
      </c>
      <c r="C23" s="372">
        <v>46</v>
      </c>
      <c r="D23" s="372">
        <v>563.51</v>
      </c>
      <c r="E23" s="474"/>
      <c r="F23" s="475"/>
      <c r="G23" s="475"/>
    </row>
    <row r="24" spans="2:7" x14ac:dyDescent="0.25">
      <c r="B24" s="451" t="s">
        <v>115</v>
      </c>
      <c r="C24" s="372">
        <v>105521</v>
      </c>
      <c r="D24" s="372">
        <v>2435.52</v>
      </c>
      <c r="E24" s="474"/>
      <c r="F24" s="475"/>
      <c r="G24" s="475"/>
    </row>
    <row r="25" spans="2:7" x14ac:dyDescent="0.25">
      <c r="B25" s="473" t="s">
        <v>117</v>
      </c>
      <c r="C25" s="376">
        <v>2150509</v>
      </c>
      <c r="D25" s="376">
        <v>847769.2</v>
      </c>
      <c r="E25" s="474"/>
      <c r="F25" s="475"/>
      <c r="G25" s="475"/>
    </row>
    <row r="26" spans="2:7" ht="17.25" customHeight="1" x14ac:dyDescent="0.25">
      <c r="B26" s="473" t="s">
        <v>118</v>
      </c>
      <c r="C26" s="376">
        <v>2209053</v>
      </c>
      <c r="D26" s="376">
        <v>1333678</v>
      </c>
      <c r="E26" s="376">
        <v>72579.429999999993</v>
      </c>
      <c r="F26" s="475"/>
      <c r="G26" s="475"/>
    </row>
    <row r="27" spans="2:7" ht="102.75" customHeight="1" x14ac:dyDescent="0.25">
      <c r="B27" s="325" t="s">
        <v>768</v>
      </c>
      <c r="C27" s="325"/>
      <c r="D27" s="325"/>
      <c r="E27" s="325"/>
      <c r="F27" s="325"/>
      <c r="G27" s="325"/>
    </row>
    <row r="28" spans="2:7" x14ac:dyDescent="0.25">
      <c r="B28" s="87"/>
      <c r="C28" s="87"/>
      <c r="D28" s="87"/>
      <c r="E28" s="87"/>
      <c r="F28" s="87"/>
      <c r="G28" s="87"/>
    </row>
    <row r="36" ht="90" customHeight="1" x14ac:dyDescent="0.25"/>
  </sheetData>
  <mergeCells count="11">
    <mergeCell ref="B27:G27"/>
    <mergeCell ref="I2:I3"/>
    <mergeCell ref="F17:F26"/>
    <mergeCell ref="G17:G26"/>
    <mergeCell ref="B2:G2"/>
    <mergeCell ref="B3:G3"/>
    <mergeCell ref="B5:G5"/>
    <mergeCell ref="B16:G16"/>
    <mergeCell ref="E17:E25"/>
    <mergeCell ref="E7:E14"/>
    <mergeCell ref="F7:F14"/>
  </mergeCells>
  <hyperlinks>
    <hyperlink ref="I2:I3" location="'Table of Contents'!A1" display="Go To Table Of Contents"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2"/>
  <sheetViews>
    <sheetView showGridLines="0" zoomScale="90" zoomScaleNormal="90" workbookViewId="0">
      <selection activeCell="E26" sqref="E26"/>
    </sheetView>
  </sheetViews>
  <sheetFormatPr defaultRowHeight="15" x14ac:dyDescent="0.25"/>
  <cols>
    <col min="1" max="1" width="1.85546875" customWidth="1"/>
    <col min="2" max="2" width="19.85546875" customWidth="1"/>
    <col min="3" max="3" width="14.140625" customWidth="1"/>
    <col min="4" max="4" width="14.42578125" customWidth="1"/>
    <col min="5" max="5" width="12.5703125" customWidth="1"/>
    <col min="6" max="6" width="14.85546875" customWidth="1"/>
    <col min="7" max="7" width="12.7109375" customWidth="1"/>
    <col min="8" max="8" width="4.28515625" customWidth="1"/>
    <col min="9" max="11" width="6.85546875" customWidth="1"/>
  </cols>
  <sheetData>
    <row r="1" spans="2:10" ht="12" customHeight="1" x14ac:dyDescent="0.25"/>
    <row r="2" spans="2:10" ht="15.75" customHeight="1" x14ac:dyDescent="0.25">
      <c r="B2" s="329" t="s">
        <v>776</v>
      </c>
      <c r="C2" s="329"/>
      <c r="D2" s="329"/>
      <c r="E2" s="329"/>
      <c r="F2" s="329"/>
      <c r="G2" s="329"/>
      <c r="I2" s="240" t="s">
        <v>303</v>
      </c>
      <c r="J2" s="240"/>
    </row>
    <row r="3" spans="2:10" x14ac:dyDescent="0.25">
      <c r="B3" s="330" t="s">
        <v>0</v>
      </c>
      <c r="C3" s="330"/>
      <c r="D3" s="330"/>
      <c r="E3" s="330"/>
      <c r="F3" s="330"/>
      <c r="G3" s="330"/>
      <c r="I3" s="240"/>
      <c r="J3" s="240"/>
    </row>
    <row r="4" spans="2:10" x14ac:dyDescent="0.25">
      <c r="B4" s="242" t="s">
        <v>121</v>
      </c>
      <c r="C4" s="242" t="s">
        <v>122</v>
      </c>
      <c r="D4" s="242" t="s">
        <v>123</v>
      </c>
      <c r="E4" s="242" t="s">
        <v>124</v>
      </c>
      <c r="F4" s="242"/>
      <c r="G4" s="242" t="s">
        <v>125</v>
      </c>
    </row>
    <row r="5" spans="2:10" ht="25.5" x14ac:dyDescent="0.25">
      <c r="B5" s="243"/>
      <c r="C5" s="243"/>
      <c r="D5" s="243"/>
      <c r="E5" s="12" t="s">
        <v>126</v>
      </c>
      <c r="F5" s="12" t="s">
        <v>127</v>
      </c>
      <c r="G5" s="243"/>
    </row>
    <row r="6" spans="2:10" x14ac:dyDescent="0.25">
      <c r="B6" s="41" t="s">
        <v>373</v>
      </c>
      <c r="C6" s="79">
        <v>0</v>
      </c>
      <c r="D6" s="79">
        <v>184</v>
      </c>
      <c r="E6" s="79">
        <v>0</v>
      </c>
      <c r="F6" s="79">
        <v>11</v>
      </c>
      <c r="G6" s="79">
        <v>173</v>
      </c>
    </row>
    <row r="7" spans="2:10" x14ac:dyDescent="0.25">
      <c r="B7" s="41" t="s">
        <v>374</v>
      </c>
      <c r="C7" s="79">
        <v>173</v>
      </c>
      <c r="D7" s="79">
        <v>232</v>
      </c>
      <c r="E7" s="79">
        <v>7</v>
      </c>
      <c r="F7" s="79">
        <v>108</v>
      </c>
      <c r="G7" s="79">
        <v>290</v>
      </c>
    </row>
    <row r="8" spans="2:10" x14ac:dyDescent="0.25">
      <c r="B8" s="41" t="s">
        <v>375</v>
      </c>
      <c r="C8" s="79">
        <v>290</v>
      </c>
      <c r="D8" s="79">
        <v>273</v>
      </c>
      <c r="E8" s="79">
        <v>1</v>
      </c>
      <c r="F8" s="79">
        <v>170</v>
      </c>
      <c r="G8" s="79">
        <v>392</v>
      </c>
    </row>
    <row r="9" spans="2:10" x14ac:dyDescent="0.25">
      <c r="B9" s="41" t="s">
        <v>376</v>
      </c>
      <c r="C9" s="79">
        <v>392</v>
      </c>
      <c r="D9" s="79">
        <v>250</v>
      </c>
      <c r="E9" s="79">
        <v>2</v>
      </c>
      <c r="F9" s="79">
        <v>187</v>
      </c>
      <c r="G9" s="79">
        <v>453</v>
      </c>
    </row>
    <row r="10" spans="2:10" x14ac:dyDescent="0.25">
      <c r="B10" s="41" t="s">
        <v>377</v>
      </c>
      <c r="C10" s="79">
        <v>453</v>
      </c>
      <c r="D10" s="79">
        <v>303</v>
      </c>
      <c r="E10" s="79">
        <v>3</v>
      </c>
      <c r="F10" s="79">
        <v>260</v>
      </c>
      <c r="G10" s="79">
        <v>493</v>
      </c>
    </row>
    <row r="11" spans="2:10" x14ac:dyDescent="0.25">
      <c r="B11" s="41" t="s">
        <v>378</v>
      </c>
      <c r="C11" s="79">
        <v>493</v>
      </c>
      <c r="D11" s="79">
        <v>320</v>
      </c>
      <c r="E11" s="79">
        <v>9</v>
      </c>
      <c r="F11" s="79">
        <v>335</v>
      </c>
      <c r="G11" s="79">
        <v>469</v>
      </c>
    </row>
    <row r="12" spans="2:10" x14ac:dyDescent="0.25">
      <c r="B12" s="41" t="s">
        <v>408</v>
      </c>
      <c r="C12" s="79">
        <v>469</v>
      </c>
      <c r="D12" s="79">
        <v>336</v>
      </c>
      <c r="E12" s="79">
        <v>12</v>
      </c>
      <c r="F12" s="79">
        <v>341</v>
      </c>
      <c r="G12" s="79">
        <v>452</v>
      </c>
    </row>
    <row r="13" spans="2:10" x14ac:dyDescent="0.25">
      <c r="B13" s="41" t="s">
        <v>467</v>
      </c>
      <c r="C13" s="79">
        <v>452</v>
      </c>
      <c r="D13" s="79">
        <v>384</v>
      </c>
      <c r="E13" s="79">
        <v>10</v>
      </c>
      <c r="F13" s="79">
        <v>331</v>
      </c>
      <c r="G13" s="79">
        <v>495</v>
      </c>
    </row>
    <row r="14" spans="2:10" x14ac:dyDescent="0.25">
      <c r="B14" s="41" t="s">
        <v>469</v>
      </c>
      <c r="C14" s="79">
        <v>495</v>
      </c>
      <c r="D14" s="79">
        <v>62</v>
      </c>
      <c r="E14" s="79">
        <v>0</v>
      </c>
      <c r="F14" s="79">
        <v>97</v>
      </c>
      <c r="G14" s="79">
        <v>460</v>
      </c>
    </row>
    <row r="15" spans="2:10" x14ac:dyDescent="0.25">
      <c r="B15" s="41" t="s">
        <v>522</v>
      </c>
      <c r="C15" s="79">
        <v>460</v>
      </c>
      <c r="D15" s="79">
        <v>77</v>
      </c>
      <c r="E15" s="79">
        <v>0</v>
      </c>
      <c r="F15" s="79">
        <v>74</v>
      </c>
      <c r="G15" s="79">
        <v>463</v>
      </c>
    </row>
    <row r="16" spans="2:10" x14ac:dyDescent="0.25">
      <c r="B16" s="41" t="s">
        <v>519</v>
      </c>
      <c r="C16" s="79">
        <v>463</v>
      </c>
      <c r="D16" s="79">
        <v>72</v>
      </c>
      <c r="E16" s="79">
        <v>0</v>
      </c>
      <c r="F16" s="79">
        <v>63</v>
      </c>
      <c r="G16" s="79">
        <v>472</v>
      </c>
    </row>
    <row r="17" spans="2:8" x14ac:dyDescent="0.25">
      <c r="B17" s="41" t="s">
        <v>537</v>
      </c>
      <c r="C17" s="79">
        <v>472</v>
      </c>
      <c r="D17" s="79">
        <v>126</v>
      </c>
      <c r="E17" s="79">
        <v>0</v>
      </c>
      <c r="F17" s="79">
        <v>45</v>
      </c>
      <c r="G17" s="79">
        <v>553</v>
      </c>
    </row>
    <row r="18" spans="2:8" x14ac:dyDescent="0.25">
      <c r="B18" s="145" t="s">
        <v>19</v>
      </c>
      <c r="C18" s="173" t="s">
        <v>13</v>
      </c>
      <c r="D18" s="476">
        <v>2619</v>
      </c>
      <c r="E18" s="476">
        <v>44</v>
      </c>
      <c r="F18" s="476">
        <v>2022</v>
      </c>
      <c r="G18" s="476">
        <v>553</v>
      </c>
    </row>
    <row r="19" spans="2:8" ht="45.75" customHeight="1" x14ac:dyDescent="0.25">
      <c r="B19" s="328"/>
      <c r="C19" s="328"/>
      <c r="D19" s="328"/>
      <c r="E19" s="328"/>
      <c r="F19" s="328"/>
      <c r="G19" s="328"/>
    </row>
    <row r="20" spans="2:8" ht="51.75" customHeight="1" x14ac:dyDescent="0.25">
      <c r="B20" s="57"/>
      <c r="C20" s="57"/>
      <c r="D20" s="57"/>
      <c r="E20" s="57"/>
      <c r="F20" s="57"/>
      <c r="G20" s="57"/>
    </row>
    <row r="21" spans="2:8" x14ac:dyDescent="0.25">
      <c r="B21" s="57"/>
      <c r="C21" s="57"/>
      <c r="D21" s="57"/>
      <c r="E21" s="57"/>
      <c r="F21" s="57"/>
      <c r="G21" s="57"/>
    </row>
    <row r="22" spans="2:8" x14ac:dyDescent="0.25">
      <c r="B22" s="127"/>
      <c r="C22" s="127"/>
      <c r="D22" s="127"/>
      <c r="E22" s="127"/>
      <c r="F22" s="127"/>
      <c r="G22" s="127"/>
      <c r="H22" s="101"/>
    </row>
    <row r="23" spans="2:8" x14ac:dyDescent="0.25">
      <c r="B23" s="127"/>
      <c r="C23" s="127"/>
      <c r="D23" s="127"/>
      <c r="E23" s="127"/>
      <c r="F23" s="127"/>
      <c r="G23" s="127"/>
      <c r="H23" s="101"/>
    </row>
    <row r="24" spans="2:8" x14ac:dyDescent="0.25">
      <c r="B24" s="132"/>
      <c r="C24" s="132"/>
      <c r="D24" s="132"/>
      <c r="E24" s="132"/>
      <c r="F24" s="132"/>
      <c r="G24" s="132"/>
      <c r="H24" s="101"/>
    </row>
    <row r="25" spans="2:8" x14ac:dyDescent="0.25">
      <c r="B25" s="118"/>
      <c r="C25" s="107"/>
      <c r="D25" s="107"/>
      <c r="E25" s="101"/>
      <c r="F25" s="101"/>
      <c r="G25" s="101"/>
      <c r="H25" s="101"/>
    </row>
    <row r="26" spans="2:8" x14ac:dyDescent="0.25">
      <c r="B26" s="118"/>
      <c r="C26" s="107"/>
      <c r="D26" s="107"/>
      <c r="E26" s="101"/>
      <c r="F26" s="101"/>
      <c r="G26" s="101"/>
      <c r="H26" s="101"/>
    </row>
    <row r="27" spans="2:8" x14ac:dyDescent="0.25">
      <c r="B27" s="118"/>
      <c r="C27" s="107"/>
      <c r="D27" s="107"/>
      <c r="E27" s="101"/>
      <c r="F27" s="101"/>
      <c r="G27" s="101"/>
      <c r="H27" s="101"/>
    </row>
    <row r="28" spans="2:8" x14ac:dyDescent="0.25">
      <c r="B28" s="118"/>
      <c r="C28" s="107"/>
      <c r="D28" s="107"/>
      <c r="E28" s="101"/>
      <c r="F28" s="101"/>
      <c r="G28" s="101"/>
      <c r="H28" s="101"/>
    </row>
    <row r="29" spans="2:8" x14ac:dyDescent="0.25">
      <c r="B29" s="118"/>
      <c r="C29" s="107"/>
      <c r="D29" s="107"/>
      <c r="E29" s="101"/>
      <c r="F29" s="101"/>
      <c r="G29" s="101"/>
      <c r="H29" s="101"/>
    </row>
    <row r="30" spans="2:8" x14ac:dyDescent="0.25">
      <c r="B30" s="101"/>
      <c r="C30" s="107"/>
      <c r="D30" s="107"/>
      <c r="E30" s="101"/>
      <c r="F30" s="101"/>
      <c r="G30" s="101"/>
      <c r="H30" s="101"/>
    </row>
    <row r="31" spans="2:8" x14ac:dyDescent="0.25">
      <c r="B31" s="101"/>
      <c r="C31" s="107"/>
      <c r="D31" s="107"/>
      <c r="E31" s="101"/>
      <c r="F31" s="101"/>
      <c r="G31" s="101"/>
      <c r="H31" s="101"/>
    </row>
    <row r="32" spans="2:8" x14ac:dyDescent="0.25">
      <c r="B32" s="101"/>
      <c r="C32" s="101"/>
      <c r="D32" s="101"/>
      <c r="E32" s="101"/>
      <c r="F32" s="101"/>
      <c r="G32" s="101"/>
      <c r="H32" s="101"/>
    </row>
    <row r="33" spans="2:8" x14ac:dyDescent="0.25">
      <c r="B33" s="101"/>
      <c r="C33" s="101"/>
      <c r="D33" s="101"/>
      <c r="E33" s="101"/>
      <c r="F33" s="101"/>
      <c r="G33" s="101"/>
      <c r="H33" s="101"/>
    </row>
    <row r="34" spans="2:8" x14ac:dyDescent="0.25">
      <c r="B34" s="133"/>
      <c r="C34" s="133"/>
      <c r="D34" s="133"/>
      <c r="E34" s="101"/>
      <c r="F34" s="101"/>
      <c r="G34" s="101"/>
      <c r="H34" s="101"/>
    </row>
    <row r="35" spans="2:8" x14ac:dyDescent="0.25">
      <c r="B35" s="118"/>
      <c r="C35" s="101"/>
      <c r="D35" s="101"/>
      <c r="E35" s="101"/>
      <c r="F35" s="101"/>
      <c r="G35" s="101"/>
      <c r="H35" s="101"/>
    </row>
    <row r="36" spans="2:8" x14ac:dyDescent="0.25">
      <c r="B36" s="118"/>
      <c r="C36" s="101"/>
      <c r="D36" s="101"/>
      <c r="E36" s="101"/>
      <c r="F36" s="101"/>
      <c r="G36" s="101"/>
      <c r="H36" s="101"/>
    </row>
    <row r="37" spans="2:8" x14ac:dyDescent="0.25">
      <c r="B37" s="118"/>
      <c r="C37" s="101"/>
      <c r="D37" s="101"/>
      <c r="E37" s="101"/>
      <c r="F37" s="101"/>
      <c r="G37" s="101"/>
      <c r="H37" s="101"/>
    </row>
    <row r="38" spans="2:8" x14ac:dyDescent="0.25">
      <c r="B38" s="118"/>
      <c r="C38" s="101"/>
      <c r="D38" s="101"/>
      <c r="E38" s="101"/>
      <c r="F38" s="101"/>
      <c r="G38" s="101"/>
      <c r="H38" s="101"/>
    </row>
    <row r="39" spans="2:8" x14ac:dyDescent="0.25">
      <c r="B39" s="118"/>
      <c r="C39" s="101"/>
      <c r="D39" s="101"/>
      <c r="E39" s="101"/>
      <c r="F39" s="101"/>
      <c r="G39" s="101"/>
      <c r="H39" s="101"/>
    </row>
    <row r="40" spans="2:8" x14ac:dyDescent="0.25">
      <c r="B40" s="101"/>
      <c r="C40" s="101"/>
      <c r="D40" s="101"/>
      <c r="E40" s="101"/>
      <c r="F40" s="101"/>
      <c r="G40" s="101"/>
      <c r="H40" s="101"/>
    </row>
    <row r="41" spans="2:8" x14ac:dyDescent="0.25">
      <c r="B41" s="118"/>
      <c r="C41" s="101"/>
      <c r="D41" s="101"/>
      <c r="E41" s="101"/>
      <c r="F41" s="101"/>
      <c r="G41" s="101"/>
      <c r="H41" s="101"/>
    </row>
    <row r="42" spans="2:8" x14ac:dyDescent="0.25">
      <c r="B42" s="101"/>
      <c r="C42" s="101"/>
      <c r="D42" s="101"/>
      <c r="E42" s="101"/>
      <c r="F42" s="101"/>
      <c r="G42" s="101"/>
      <c r="H42" s="101"/>
    </row>
  </sheetData>
  <mergeCells count="9">
    <mergeCell ref="B19:G19"/>
    <mergeCell ref="I2:J3"/>
    <mergeCell ref="B2:G2"/>
    <mergeCell ref="B3:G3"/>
    <mergeCell ref="B4:B5"/>
    <mergeCell ref="C4:C5"/>
    <mergeCell ref="D4:D5"/>
    <mergeCell ref="E4:F4"/>
    <mergeCell ref="G4:G5"/>
  </mergeCells>
  <hyperlinks>
    <hyperlink ref="I2:J3" location="'Table of Contents'!A1" display="Go To Table Of Contents" xr:uid="{00000000-0004-0000-1000-000000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Z136"/>
  <sheetViews>
    <sheetView showGridLines="0" zoomScaleNormal="100" workbookViewId="0">
      <selection activeCell="I57" sqref="I57"/>
    </sheetView>
  </sheetViews>
  <sheetFormatPr defaultColWidth="10.28515625" defaultRowHeight="15" x14ac:dyDescent="0.25"/>
  <cols>
    <col min="1" max="1" width="2.28515625" style="1" customWidth="1"/>
    <col min="2" max="2" width="3.7109375" style="1" customWidth="1"/>
    <col min="3" max="3" width="15.140625" style="36" customWidth="1"/>
    <col min="4" max="8" width="10.28515625" style="1"/>
    <col min="9" max="9" width="11.42578125" style="1" customWidth="1"/>
    <col min="10" max="10" width="10.28515625" style="1"/>
    <col min="11" max="11" width="6.5703125" style="1" customWidth="1"/>
    <col min="12" max="12" width="15.140625" style="75" customWidth="1"/>
    <col min="13" max="13" width="4.5703125" style="1" customWidth="1"/>
    <col min="14" max="16384" width="10.28515625" style="1"/>
  </cols>
  <sheetData>
    <row r="1" spans="2:13" ht="15.75" thickBot="1" x14ac:dyDescent="0.3">
      <c r="C1" s="1"/>
      <c r="L1" s="73"/>
    </row>
    <row r="2" spans="2:13" ht="20.25" x14ac:dyDescent="0.3">
      <c r="B2" s="42"/>
      <c r="C2" s="56"/>
      <c r="D2" s="44"/>
      <c r="E2" s="44"/>
      <c r="F2" s="44"/>
      <c r="G2" s="44"/>
      <c r="H2" s="44"/>
      <c r="I2" s="44"/>
      <c r="J2" s="43"/>
      <c r="K2" s="43"/>
      <c r="L2" s="74"/>
      <c r="M2" s="45"/>
    </row>
    <row r="3" spans="2:13" ht="20.25" x14ac:dyDescent="0.25">
      <c r="B3" s="46"/>
      <c r="C3" s="266"/>
      <c r="D3" s="266"/>
      <c r="E3" s="266"/>
      <c r="F3" s="266"/>
      <c r="G3" s="266"/>
      <c r="H3" s="266"/>
      <c r="I3" s="266"/>
      <c r="J3" s="266"/>
      <c r="K3" s="266"/>
      <c r="L3" s="266"/>
      <c r="M3" s="47"/>
    </row>
    <row r="4" spans="2:13" ht="18.75" x14ac:dyDescent="0.25">
      <c r="B4" s="46"/>
      <c r="C4" s="267"/>
      <c r="D4" s="267"/>
      <c r="E4" s="267"/>
      <c r="F4" s="267"/>
      <c r="G4" s="267"/>
      <c r="H4" s="267"/>
      <c r="I4" s="267"/>
      <c r="J4" s="267"/>
      <c r="K4" s="267"/>
      <c r="L4" s="267"/>
      <c r="M4" s="47"/>
    </row>
    <row r="5" spans="2:13" ht="15.75" x14ac:dyDescent="0.25">
      <c r="B5" s="46"/>
      <c r="C5" s="268"/>
      <c r="D5" s="268"/>
      <c r="E5" s="268"/>
      <c r="F5" s="268"/>
      <c r="G5" s="268"/>
      <c r="H5" s="268"/>
      <c r="I5" s="268"/>
      <c r="J5" s="268"/>
      <c r="K5" s="268"/>
      <c r="L5" s="268"/>
      <c r="M5" s="47"/>
    </row>
    <row r="6" spans="2:13" x14ac:dyDescent="0.25">
      <c r="B6" s="46"/>
      <c r="E6" s="48"/>
      <c r="F6" s="48"/>
      <c r="G6" s="48"/>
      <c r="H6" s="48"/>
      <c r="M6" s="47"/>
    </row>
    <row r="7" spans="2:13" x14ac:dyDescent="0.25">
      <c r="B7" s="46"/>
      <c r="E7" s="48"/>
      <c r="F7" s="48"/>
      <c r="G7" s="48"/>
      <c r="H7" s="48"/>
      <c r="M7" s="47"/>
    </row>
    <row r="8" spans="2:13" x14ac:dyDescent="0.25">
      <c r="B8" s="46"/>
      <c r="D8" s="55"/>
      <c r="E8" s="55"/>
      <c r="F8" s="55"/>
      <c r="G8" s="36"/>
      <c r="H8" s="36"/>
      <c r="I8" s="36"/>
      <c r="J8" s="36"/>
      <c r="K8" s="36"/>
      <c r="M8" s="47"/>
    </row>
    <row r="9" spans="2:13" x14ac:dyDescent="0.25">
      <c r="B9" s="46"/>
      <c r="D9" s="55"/>
      <c r="E9" s="55"/>
      <c r="F9" s="55"/>
      <c r="G9" s="36"/>
      <c r="H9" s="36"/>
      <c r="I9" s="36"/>
      <c r="J9" s="36"/>
      <c r="K9" s="36"/>
      <c r="M9" s="47"/>
    </row>
    <row r="10" spans="2:13" x14ac:dyDescent="0.25">
      <c r="B10" s="46"/>
      <c r="D10" s="55"/>
      <c r="E10" s="55"/>
      <c r="F10" s="55"/>
      <c r="G10" s="36"/>
      <c r="H10" s="36"/>
      <c r="I10" s="36"/>
      <c r="J10" s="36"/>
      <c r="K10" s="36"/>
      <c r="M10" s="47"/>
    </row>
    <row r="11" spans="2:13" s="51" customFormat="1" x14ac:dyDescent="0.25">
      <c r="B11" s="49"/>
      <c r="C11" s="186" t="s">
        <v>291</v>
      </c>
      <c r="D11" s="269" t="s">
        <v>292</v>
      </c>
      <c r="E11" s="269"/>
      <c r="F11" s="269"/>
      <c r="G11" s="269"/>
      <c r="H11" s="269"/>
      <c r="I11" s="269"/>
      <c r="J11" s="269"/>
      <c r="K11" s="269"/>
      <c r="L11" s="187" t="s">
        <v>293</v>
      </c>
      <c r="M11" s="50"/>
    </row>
    <row r="12" spans="2:13" ht="15" customHeight="1" x14ac:dyDescent="0.25">
      <c r="B12" s="46"/>
      <c r="C12" s="188">
        <v>1</v>
      </c>
      <c r="D12" s="270" t="s">
        <v>744</v>
      </c>
      <c r="E12" s="271" t="s">
        <v>480</v>
      </c>
      <c r="F12" s="271" t="s">
        <v>480</v>
      </c>
      <c r="G12" s="271" t="s">
        <v>480</v>
      </c>
      <c r="H12" s="271" t="s">
        <v>480</v>
      </c>
      <c r="I12" s="271" t="s">
        <v>480</v>
      </c>
      <c r="J12" s="271" t="s">
        <v>480</v>
      </c>
      <c r="K12" s="272" t="s">
        <v>480</v>
      </c>
      <c r="L12" s="190"/>
      <c r="M12" s="47"/>
    </row>
    <row r="13" spans="2:13" ht="15" customHeight="1" x14ac:dyDescent="0.25">
      <c r="B13" s="46"/>
      <c r="C13" s="188">
        <v>2</v>
      </c>
      <c r="D13" s="263" t="s">
        <v>294</v>
      </c>
      <c r="E13" s="264" t="s">
        <v>294</v>
      </c>
      <c r="F13" s="264" t="s">
        <v>294</v>
      </c>
      <c r="G13" s="264" t="s">
        <v>294</v>
      </c>
      <c r="H13" s="264" t="s">
        <v>294</v>
      </c>
      <c r="I13" s="264" t="s">
        <v>294</v>
      </c>
      <c r="J13" s="264" t="s">
        <v>294</v>
      </c>
      <c r="K13" s="265" t="s">
        <v>294</v>
      </c>
      <c r="L13" s="190" t="s">
        <v>295</v>
      </c>
      <c r="M13" s="47"/>
    </row>
    <row r="14" spans="2:13" ht="15" customHeight="1" x14ac:dyDescent="0.25">
      <c r="B14" s="46"/>
      <c r="C14" s="188">
        <v>3</v>
      </c>
      <c r="D14" s="263" t="s">
        <v>745</v>
      </c>
      <c r="E14" s="264" t="s">
        <v>497</v>
      </c>
      <c r="F14" s="264" t="s">
        <v>497</v>
      </c>
      <c r="G14" s="264" t="s">
        <v>497</v>
      </c>
      <c r="H14" s="264" t="s">
        <v>497</v>
      </c>
      <c r="I14" s="264" t="s">
        <v>497</v>
      </c>
      <c r="J14" s="264" t="s">
        <v>497</v>
      </c>
      <c r="K14" s="265" t="s">
        <v>497</v>
      </c>
      <c r="L14" s="190" t="s">
        <v>296</v>
      </c>
      <c r="M14" s="47"/>
    </row>
    <row r="15" spans="2:13" ht="15" customHeight="1" x14ac:dyDescent="0.25">
      <c r="B15" s="46"/>
      <c r="C15" s="188">
        <v>4</v>
      </c>
      <c r="D15" s="263" t="s">
        <v>746</v>
      </c>
      <c r="E15" s="264" t="s">
        <v>498</v>
      </c>
      <c r="F15" s="264" t="s">
        <v>498</v>
      </c>
      <c r="G15" s="264" t="s">
        <v>498</v>
      </c>
      <c r="H15" s="264" t="s">
        <v>498</v>
      </c>
      <c r="I15" s="264" t="s">
        <v>498</v>
      </c>
      <c r="J15" s="264" t="s">
        <v>498</v>
      </c>
      <c r="K15" s="265" t="s">
        <v>498</v>
      </c>
      <c r="L15" s="189"/>
      <c r="M15" s="47"/>
    </row>
    <row r="16" spans="2:13" x14ac:dyDescent="0.25">
      <c r="B16" s="46"/>
      <c r="C16" s="188">
        <v>5</v>
      </c>
      <c r="D16" s="260" t="s">
        <v>435</v>
      </c>
      <c r="E16" s="261" t="s">
        <v>435</v>
      </c>
      <c r="F16" s="261" t="s">
        <v>435</v>
      </c>
      <c r="G16" s="261" t="s">
        <v>435</v>
      </c>
      <c r="H16" s="261" t="s">
        <v>435</v>
      </c>
      <c r="I16" s="261" t="s">
        <v>435</v>
      </c>
      <c r="J16" s="261" t="s">
        <v>435</v>
      </c>
      <c r="K16" s="262" t="s">
        <v>435</v>
      </c>
      <c r="L16" s="190"/>
      <c r="M16" s="47"/>
    </row>
    <row r="17" spans="2:13" x14ac:dyDescent="0.25">
      <c r="B17" s="46"/>
      <c r="C17" s="188">
        <v>6</v>
      </c>
      <c r="D17" s="254" t="s">
        <v>499</v>
      </c>
      <c r="E17" s="255" t="s">
        <v>499</v>
      </c>
      <c r="F17" s="255" t="s">
        <v>499</v>
      </c>
      <c r="G17" s="255" t="s">
        <v>499</v>
      </c>
      <c r="H17" s="255" t="s">
        <v>499</v>
      </c>
      <c r="I17" s="255" t="s">
        <v>499</v>
      </c>
      <c r="J17" s="255" t="s">
        <v>499</v>
      </c>
      <c r="K17" s="256" t="s">
        <v>499</v>
      </c>
      <c r="L17" s="188"/>
      <c r="M17" s="47"/>
    </row>
    <row r="18" spans="2:13" x14ac:dyDescent="0.25">
      <c r="B18" s="46"/>
      <c r="C18" s="188">
        <v>7</v>
      </c>
      <c r="D18" s="254" t="s">
        <v>747</v>
      </c>
      <c r="E18" s="255" t="s">
        <v>495</v>
      </c>
      <c r="F18" s="255" t="s">
        <v>495</v>
      </c>
      <c r="G18" s="255" t="s">
        <v>495</v>
      </c>
      <c r="H18" s="255" t="s">
        <v>495</v>
      </c>
      <c r="I18" s="255" t="s">
        <v>495</v>
      </c>
      <c r="J18" s="255" t="s">
        <v>495</v>
      </c>
      <c r="K18" s="256" t="s">
        <v>495</v>
      </c>
      <c r="L18" s="190">
        <v>7</v>
      </c>
      <c r="M18" s="47"/>
    </row>
    <row r="19" spans="2:13" x14ac:dyDescent="0.25">
      <c r="B19" s="46"/>
      <c r="C19" s="188">
        <v>8</v>
      </c>
      <c r="D19" s="254" t="s">
        <v>54</v>
      </c>
      <c r="E19" s="255" t="s">
        <v>54</v>
      </c>
      <c r="F19" s="255" t="s">
        <v>54</v>
      </c>
      <c r="G19" s="255" t="s">
        <v>54</v>
      </c>
      <c r="H19" s="255" t="s">
        <v>54</v>
      </c>
      <c r="I19" s="255" t="s">
        <v>54</v>
      </c>
      <c r="J19" s="255" t="s">
        <v>54</v>
      </c>
      <c r="K19" s="256" t="s">
        <v>54</v>
      </c>
      <c r="L19" s="189"/>
      <c r="M19" s="47"/>
    </row>
    <row r="20" spans="2:13" x14ac:dyDescent="0.25">
      <c r="B20" s="46"/>
      <c r="C20" s="188">
        <v>9</v>
      </c>
      <c r="D20" s="254" t="s">
        <v>748</v>
      </c>
      <c r="E20" s="255" t="s">
        <v>496</v>
      </c>
      <c r="F20" s="255" t="s">
        <v>496</v>
      </c>
      <c r="G20" s="255" t="s">
        <v>496</v>
      </c>
      <c r="H20" s="255" t="s">
        <v>496</v>
      </c>
      <c r="I20" s="255" t="s">
        <v>496</v>
      </c>
      <c r="J20" s="255" t="s">
        <v>496</v>
      </c>
      <c r="K20" s="256" t="s">
        <v>496</v>
      </c>
      <c r="L20" s="189"/>
      <c r="M20" s="47"/>
    </row>
    <row r="21" spans="2:13" x14ac:dyDescent="0.25">
      <c r="B21" s="46"/>
      <c r="C21" s="188">
        <v>10</v>
      </c>
      <c r="D21" s="254" t="s">
        <v>394</v>
      </c>
      <c r="E21" s="255" t="s">
        <v>394</v>
      </c>
      <c r="F21" s="255" t="s">
        <v>394</v>
      </c>
      <c r="G21" s="255" t="s">
        <v>394</v>
      </c>
      <c r="H21" s="255" t="s">
        <v>394</v>
      </c>
      <c r="I21" s="255" t="s">
        <v>394</v>
      </c>
      <c r="J21" s="255" t="s">
        <v>394</v>
      </c>
      <c r="K21" s="256" t="s">
        <v>394</v>
      </c>
      <c r="L21" s="190"/>
      <c r="M21" s="47"/>
    </row>
    <row r="22" spans="2:13" x14ac:dyDescent="0.25">
      <c r="B22" s="46"/>
      <c r="C22" s="188">
        <v>11</v>
      </c>
      <c r="D22" s="260" t="s">
        <v>749</v>
      </c>
      <c r="E22" s="261"/>
      <c r="F22" s="261"/>
      <c r="G22" s="261"/>
      <c r="H22" s="261"/>
      <c r="I22" s="261"/>
      <c r="J22" s="261"/>
      <c r="K22" s="205"/>
      <c r="L22" s="190" t="s">
        <v>515</v>
      </c>
      <c r="M22" s="47"/>
    </row>
    <row r="23" spans="2:13" x14ac:dyDescent="0.25">
      <c r="B23" s="46"/>
      <c r="C23" s="188">
        <v>12</v>
      </c>
      <c r="D23" s="254" t="s">
        <v>393</v>
      </c>
      <c r="E23" s="255" t="s">
        <v>393</v>
      </c>
      <c r="F23" s="255" t="s">
        <v>393</v>
      </c>
      <c r="G23" s="255" t="s">
        <v>393</v>
      </c>
      <c r="H23" s="255" t="s">
        <v>393</v>
      </c>
      <c r="I23" s="255" t="s">
        <v>393</v>
      </c>
      <c r="J23" s="255" t="s">
        <v>393</v>
      </c>
      <c r="K23" s="256" t="s">
        <v>393</v>
      </c>
      <c r="L23" s="189"/>
      <c r="M23" s="47"/>
    </row>
    <row r="24" spans="2:13" x14ac:dyDescent="0.25">
      <c r="B24" s="46"/>
      <c r="C24" s="188">
        <v>13</v>
      </c>
      <c r="D24" s="254" t="s">
        <v>750</v>
      </c>
      <c r="E24" s="255" t="s">
        <v>500</v>
      </c>
      <c r="F24" s="255" t="s">
        <v>500</v>
      </c>
      <c r="G24" s="255" t="s">
        <v>500</v>
      </c>
      <c r="H24" s="255" t="s">
        <v>500</v>
      </c>
      <c r="I24" s="255" t="s">
        <v>500</v>
      </c>
      <c r="J24" s="255" t="s">
        <v>500</v>
      </c>
      <c r="K24" s="256" t="s">
        <v>500</v>
      </c>
      <c r="L24" s="190">
        <v>10</v>
      </c>
      <c r="M24" s="47"/>
    </row>
    <row r="25" spans="2:13" x14ac:dyDescent="0.25">
      <c r="B25" s="46"/>
      <c r="C25" s="188">
        <v>14</v>
      </c>
      <c r="D25" s="254" t="s">
        <v>349</v>
      </c>
      <c r="E25" s="255" t="s">
        <v>349</v>
      </c>
      <c r="F25" s="255" t="s">
        <v>349</v>
      </c>
      <c r="G25" s="255" t="s">
        <v>349</v>
      </c>
      <c r="H25" s="255" t="s">
        <v>349</v>
      </c>
      <c r="I25" s="255" t="s">
        <v>349</v>
      </c>
      <c r="J25" s="255" t="s">
        <v>349</v>
      </c>
      <c r="K25" s="256" t="s">
        <v>349</v>
      </c>
      <c r="L25" s="189"/>
      <c r="M25" s="47"/>
    </row>
    <row r="26" spans="2:13" x14ac:dyDescent="0.25">
      <c r="B26" s="46"/>
      <c r="C26" s="188">
        <v>15</v>
      </c>
      <c r="D26" s="254" t="s">
        <v>297</v>
      </c>
      <c r="E26" s="255" t="s">
        <v>297</v>
      </c>
      <c r="F26" s="255" t="s">
        <v>297</v>
      </c>
      <c r="G26" s="255" t="s">
        <v>297</v>
      </c>
      <c r="H26" s="255" t="s">
        <v>297</v>
      </c>
      <c r="I26" s="255" t="s">
        <v>297</v>
      </c>
      <c r="J26" s="255" t="s">
        <v>297</v>
      </c>
      <c r="K26" s="256" t="s">
        <v>297</v>
      </c>
      <c r="L26" s="190">
        <v>11</v>
      </c>
      <c r="M26" s="47"/>
    </row>
    <row r="27" spans="2:13" x14ac:dyDescent="0.25">
      <c r="B27" s="46"/>
      <c r="C27" s="188">
        <v>16</v>
      </c>
      <c r="D27" s="254" t="s">
        <v>298</v>
      </c>
      <c r="E27" s="255" t="s">
        <v>298</v>
      </c>
      <c r="F27" s="255" t="s">
        <v>298</v>
      </c>
      <c r="G27" s="255" t="s">
        <v>298</v>
      </c>
      <c r="H27" s="255" t="s">
        <v>298</v>
      </c>
      <c r="I27" s="255" t="s">
        <v>298</v>
      </c>
      <c r="J27" s="255" t="s">
        <v>298</v>
      </c>
      <c r="K27" s="256" t="s">
        <v>298</v>
      </c>
      <c r="L27" s="189"/>
      <c r="M27" s="47"/>
    </row>
    <row r="28" spans="2:13" x14ac:dyDescent="0.25">
      <c r="B28" s="46"/>
      <c r="C28" s="188">
        <v>17</v>
      </c>
      <c r="D28" s="254" t="s">
        <v>751</v>
      </c>
      <c r="E28" s="255" t="s">
        <v>501</v>
      </c>
      <c r="F28" s="255" t="s">
        <v>501</v>
      </c>
      <c r="G28" s="255" t="s">
        <v>501</v>
      </c>
      <c r="H28" s="255" t="s">
        <v>501</v>
      </c>
      <c r="I28" s="255" t="s">
        <v>501</v>
      </c>
      <c r="J28" s="255" t="s">
        <v>501</v>
      </c>
      <c r="K28" s="256" t="s">
        <v>501</v>
      </c>
      <c r="L28" s="190"/>
      <c r="M28" s="47"/>
    </row>
    <row r="29" spans="2:13" x14ac:dyDescent="0.25">
      <c r="B29" s="46"/>
      <c r="C29" s="188">
        <v>18</v>
      </c>
      <c r="D29" s="254" t="s">
        <v>752</v>
      </c>
      <c r="E29" s="255" t="s">
        <v>502</v>
      </c>
      <c r="F29" s="255" t="s">
        <v>502</v>
      </c>
      <c r="G29" s="255" t="s">
        <v>502</v>
      </c>
      <c r="H29" s="255" t="s">
        <v>502</v>
      </c>
      <c r="I29" s="255" t="s">
        <v>502</v>
      </c>
      <c r="J29" s="255" t="s">
        <v>502</v>
      </c>
      <c r="K29" s="256" t="s">
        <v>502</v>
      </c>
      <c r="L29" s="190">
        <v>12</v>
      </c>
      <c r="M29" s="47"/>
    </row>
    <row r="30" spans="2:13" x14ac:dyDescent="0.25">
      <c r="B30" s="46"/>
      <c r="C30" s="188">
        <v>19</v>
      </c>
      <c r="D30" s="254" t="s">
        <v>503</v>
      </c>
      <c r="E30" s="255" t="s">
        <v>503</v>
      </c>
      <c r="F30" s="255" t="s">
        <v>503</v>
      </c>
      <c r="G30" s="255" t="s">
        <v>503</v>
      </c>
      <c r="H30" s="255" t="s">
        <v>503</v>
      </c>
      <c r="I30" s="255" t="s">
        <v>503</v>
      </c>
      <c r="J30" s="255" t="s">
        <v>503</v>
      </c>
      <c r="K30" s="256" t="s">
        <v>503</v>
      </c>
      <c r="L30" s="190">
        <v>13</v>
      </c>
      <c r="M30" s="47"/>
    </row>
    <row r="31" spans="2:13" x14ac:dyDescent="0.25">
      <c r="B31" s="46"/>
      <c r="C31" s="188">
        <v>20</v>
      </c>
      <c r="D31" s="254" t="s">
        <v>401</v>
      </c>
      <c r="E31" s="255" t="s">
        <v>401</v>
      </c>
      <c r="F31" s="255" t="s">
        <v>401</v>
      </c>
      <c r="G31" s="255" t="s">
        <v>401</v>
      </c>
      <c r="H31" s="255" t="s">
        <v>401</v>
      </c>
      <c r="I31" s="255" t="s">
        <v>401</v>
      </c>
      <c r="J31" s="255" t="s">
        <v>401</v>
      </c>
      <c r="K31" s="256" t="s">
        <v>401</v>
      </c>
      <c r="L31" s="189"/>
      <c r="M31" s="47"/>
    </row>
    <row r="32" spans="2:13" x14ac:dyDescent="0.25">
      <c r="B32" s="46"/>
      <c r="C32" s="188">
        <v>21</v>
      </c>
      <c r="D32" s="254" t="s">
        <v>299</v>
      </c>
      <c r="E32" s="255" t="s">
        <v>299</v>
      </c>
      <c r="F32" s="255" t="s">
        <v>299</v>
      </c>
      <c r="G32" s="255" t="s">
        <v>299</v>
      </c>
      <c r="H32" s="255" t="s">
        <v>299</v>
      </c>
      <c r="I32" s="255" t="s">
        <v>299</v>
      </c>
      <c r="J32" s="255" t="s">
        <v>299</v>
      </c>
      <c r="K32" s="256" t="s">
        <v>299</v>
      </c>
      <c r="L32" s="188"/>
      <c r="M32" s="47"/>
    </row>
    <row r="33" spans="2:26" x14ac:dyDescent="0.25">
      <c r="B33" s="46"/>
      <c r="C33" s="188">
        <v>22</v>
      </c>
      <c r="D33" s="254" t="s">
        <v>753</v>
      </c>
      <c r="E33" s="255" t="s">
        <v>504</v>
      </c>
      <c r="F33" s="255" t="s">
        <v>504</v>
      </c>
      <c r="G33" s="255" t="s">
        <v>504</v>
      </c>
      <c r="H33" s="255" t="s">
        <v>504</v>
      </c>
      <c r="I33" s="255" t="s">
        <v>504</v>
      </c>
      <c r="J33" s="255" t="s">
        <v>504</v>
      </c>
      <c r="K33" s="256" t="s">
        <v>504</v>
      </c>
      <c r="L33" s="188"/>
      <c r="M33" s="47"/>
    </row>
    <row r="34" spans="2:26" x14ac:dyDescent="0.25">
      <c r="B34" s="46"/>
      <c r="C34" s="188">
        <v>23</v>
      </c>
      <c r="D34" s="254" t="s">
        <v>754</v>
      </c>
      <c r="E34" s="255" t="s">
        <v>505</v>
      </c>
      <c r="F34" s="255" t="s">
        <v>505</v>
      </c>
      <c r="G34" s="255" t="s">
        <v>505</v>
      </c>
      <c r="H34" s="255" t="s">
        <v>505</v>
      </c>
      <c r="I34" s="255" t="s">
        <v>505</v>
      </c>
      <c r="J34" s="255" t="s">
        <v>505</v>
      </c>
      <c r="K34" s="256" t="s">
        <v>505</v>
      </c>
      <c r="L34" s="188"/>
      <c r="M34" s="47"/>
    </row>
    <row r="35" spans="2:26" x14ac:dyDescent="0.25">
      <c r="B35" s="46"/>
      <c r="C35" s="188">
        <v>24</v>
      </c>
      <c r="D35" s="254" t="s">
        <v>343</v>
      </c>
      <c r="E35" s="255" t="s">
        <v>343</v>
      </c>
      <c r="F35" s="255" t="s">
        <v>343</v>
      </c>
      <c r="G35" s="255" t="s">
        <v>343</v>
      </c>
      <c r="H35" s="255" t="s">
        <v>343</v>
      </c>
      <c r="I35" s="255" t="s">
        <v>343</v>
      </c>
      <c r="J35" s="255" t="s">
        <v>343</v>
      </c>
      <c r="K35" s="256" t="s">
        <v>343</v>
      </c>
      <c r="L35" s="189"/>
      <c r="M35" s="47"/>
    </row>
    <row r="36" spans="2:26" x14ac:dyDescent="0.25">
      <c r="B36" s="46"/>
      <c r="C36" s="188">
        <v>25</v>
      </c>
      <c r="D36" s="257" t="s">
        <v>300</v>
      </c>
      <c r="E36" s="257" t="s">
        <v>300</v>
      </c>
      <c r="F36" s="257" t="s">
        <v>300</v>
      </c>
      <c r="G36" s="257" t="s">
        <v>300</v>
      </c>
      <c r="H36" s="257" t="s">
        <v>300</v>
      </c>
      <c r="I36" s="257" t="s">
        <v>300</v>
      </c>
      <c r="J36" s="257" t="s">
        <v>300</v>
      </c>
      <c r="K36" s="257" t="s">
        <v>300</v>
      </c>
      <c r="L36" s="188"/>
      <c r="M36" s="47"/>
    </row>
    <row r="37" spans="2:26" x14ac:dyDescent="0.25">
      <c r="B37" s="46"/>
      <c r="C37" s="188">
        <v>26</v>
      </c>
      <c r="D37" s="257" t="s">
        <v>755</v>
      </c>
      <c r="E37" s="257" t="s">
        <v>481</v>
      </c>
      <c r="F37" s="257" t="s">
        <v>481</v>
      </c>
      <c r="G37" s="257" t="s">
        <v>481</v>
      </c>
      <c r="H37" s="257" t="s">
        <v>481</v>
      </c>
      <c r="I37" s="257" t="s">
        <v>481</v>
      </c>
      <c r="J37" s="257" t="s">
        <v>481</v>
      </c>
      <c r="K37" s="257" t="s">
        <v>481</v>
      </c>
      <c r="L37" s="189"/>
      <c r="M37" s="47"/>
    </row>
    <row r="38" spans="2:26" x14ac:dyDescent="0.25">
      <c r="B38" s="46"/>
      <c r="C38" s="188">
        <v>27</v>
      </c>
      <c r="D38" s="257" t="s">
        <v>301</v>
      </c>
      <c r="E38" s="257" t="s">
        <v>301</v>
      </c>
      <c r="F38" s="257" t="s">
        <v>301</v>
      </c>
      <c r="G38" s="257" t="s">
        <v>301</v>
      </c>
      <c r="H38" s="257" t="s">
        <v>301</v>
      </c>
      <c r="I38" s="257" t="s">
        <v>301</v>
      </c>
      <c r="J38" s="257" t="s">
        <v>301</v>
      </c>
      <c r="K38" s="257" t="s">
        <v>301</v>
      </c>
      <c r="L38" s="188"/>
      <c r="M38" s="47"/>
    </row>
    <row r="39" spans="2:26" x14ac:dyDescent="0.25">
      <c r="B39" s="46"/>
      <c r="C39" s="188">
        <v>28</v>
      </c>
      <c r="D39" s="257" t="s">
        <v>756</v>
      </c>
      <c r="E39" s="257" t="s">
        <v>506</v>
      </c>
      <c r="F39" s="257" t="s">
        <v>506</v>
      </c>
      <c r="G39" s="257" t="s">
        <v>506</v>
      </c>
      <c r="H39" s="257" t="s">
        <v>506</v>
      </c>
      <c r="I39" s="257" t="s">
        <v>506</v>
      </c>
      <c r="J39" s="257" t="s">
        <v>506</v>
      </c>
      <c r="K39" s="257" t="s">
        <v>506</v>
      </c>
      <c r="L39" s="188"/>
      <c r="M39" s="47"/>
    </row>
    <row r="40" spans="2:26" x14ac:dyDescent="0.25">
      <c r="B40" s="46"/>
      <c r="C40" s="188">
        <v>29</v>
      </c>
      <c r="D40" s="257" t="s">
        <v>757</v>
      </c>
      <c r="E40" s="257" t="s">
        <v>507</v>
      </c>
      <c r="F40" s="257" t="s">
        <v>507</v>
      </c>
      <c r="G40" s="257" t="s">
        <v>507</v>
      </c>
      <c r="H40" s="257" t="s">
        <v>507</v>
      </c>
      <c r="I40" s="257" t="s">
        <v>507</v>
      </c>
      <c r="J40" s="257" t="s">
        <v>507</v>
      </c>
      <c r="K40" s="257" t="s">
        <v>507</v>
      </c>
      <c r="L40" s="188"/>
      <c r="M40" s="47"/>
    </row>
    <row r="41" spans="2:26" x14ac:dyDescent="0.25">
      <c r="B41" s="46"/>
      <c r="C41" s="188">
        <v>30</v>
      </c>
      <c r="D41" s="257" t="s">
        <v>758</v>
      </c>
      <c r="E41" s="257" t="s">
        <v>508</v>
      </c>
      <c r="F41" s="257" t="s">
        <v>508</v>
      </c>
      <c r="G41" s="257" t="s">
        <v>508</v>
      </c>
      <c r="H41" s="257" t="s">
        <v>508</v>
      </c>
      <c r="I41" s="257" t="s">
        <v>508</v>
      </c>
      <c r="J41" s="257" t="s">
        <v>508</v>
      </c>
      <c r="K41" s="257" t="s">
        <v>508</v>
      </c>
      <c r="L41" s="190">
        <v>14</v>
      </c>
      <c r="M41" s="47"/>
    </row>
    <row r="42" spans="2:26" x14ac:dyDescent="0.25">
      <c r="B42" s="46"/>
      <c r="C42" s="188">
        <v>31</v>
      </c>
      <c r="D42" s="257" t="s">
        <v>759</v>
      </c>
      <c r="E42" s="257" t="s">
        <v>509</v>
      </c>
      <c r="F42" s="257" t="s">
        <v>509</v>
      </c>
      <c r="G42" s="257" t="s">
        <v>509</v>
      </c>
      <c r="H42" s="257" t="s">
        <v>509</v>
      </c>
      <c r="I42" s="257" t="s">
        <v>509</v>
      </c>
      <c r="J42" s="257" t="s">
        <v>509</v>
      </c>
      <c r="K42" s="257" t="s">
        <v>509</v>
      </c>
      <c r="L42" s="189"/>
      <c r="M42" s="47"/>
    </row>
    <row r="43" spans="2:26" x14ac:dyDescent="0.25">
      <c r="B43" s="46"/>
      <c r="C43" s="188">
        <v>32</v>
      </c>
      <c r="D43" s="257" t="s">
        <v>317</v>
      </c>
      <c r="E43" s="257" t="s">
        <v>317</v>
      </c>
      <c r="F43" s="257" t="s">
        <v>317</v>
      </c>
      <c r="G43" s="257" t="s">
        <v>317</v>
      </c>
      <c r="H43" s="257" t="s">
        <v>317</v>
      </c>
      <c r="I43" s="257" t="s">
        <v>317</v>
      </c>
      <c r="J43" s="257" t="s">
        <v>317</v>
      </c>
      <c r="K43" s="257" t="s">
        <v>317</v>
      </c>
      <c r="L43" s="189"/>
      <c r="M43" s="47"/>
    </row>
    <row r="44" spans="2:26" x14ac:dyDescent="0.25">
      <c r="B44" s="46"/>
      <c r="C44" s="188">
        <v>33</v>
      </c>
      <c r="D44" s="257" t="s">
        <v>304</v>
      </c>
      <c r="E44" s="257" t="s">
        <v>304</v>
      </c>
      <c r="F44" s="257" t="s">
        <v>304</v>
      </c>
      <c r="G44" s="257" t="s">
        <v>304</v>
      </c>
      <c r="H44" s="257" t="s">
        <v>304</v>
      </c>
      <c r="I44" s="257" t="s">
        <v>304</v>
      </c>
      <c r="J44" s="257" t="s">
        <v>304</v>
      </c>
      <c r="K44" s="257" t="s">
        <v>304</v>
      </c>
      <c r="L44" s="189"/>
      <c r="M44" s="47"/>
    </row>
    <row r="45" spans="2:26" x14ac:dyDescent="0.25">
      <c r="B45" s="46"/>
      <c r="C45" s="188">
        <v>34</v>
      </c>
      <c r="D45" s="257" t="s">
        <v>302</v>
      </c>
      <c r="E45" s="257" t="s">
        <v>302</v>
      </c>
      <c r="F45" s="257" t="s">
        <v>302</v>
      </c>
      <c r="G45" s="257" t="s">
        <v>302</v>
      </c>
      <c r="H45" s="257" t="s">
        <v>302</v>
      </c>
      <c r="I45" s="257" t="s">
        <v>302</v>
      </c>
      <c r="J45" s="257" t="s">
        <v>302</v>
      </c>
      <c r="K45" s="257" t="s">
        <v>302</v>
      </c>
      <c r="L45" s="190">
        <v>15</v>
      </c>
      <c r="M45" s="47"/>
    </row>
    <row r="46" spans="2:26" x14ac:dyDescent="0.25">
      <c r="B46" s="46"/>
      <c r="C46" s="188">
        <v>35</v>
      </c>
      <c r="D46" s="257" t="s">
        <v>760</v>
      </c>
      <c r="E46" s="257" t="s">
        <v>510</v>
      </c>
      <c r="F46" s="257" t="s">
        <v>510</v>
      </c>
      <c r="G46" s="257" t="s">
        <v>510</v>
      </c>
      <c r="H46" s="257" t="s">
        <v>510</v>
      </c>
      <c r="I46" s="257" t="s">
        <v>510</v>
      </c>
      <c r="J46" s="257" t="s">
        <v>510</v>
      </c>
      <c r="K46" s="257" t="s">
        <v>510</v>
      </c>
      <c r="L46" s="189"/>
      <c r="M46" s="47"/>
      <c r="S46" s="259"/>
      <c r="T46" s="259"/>
      <c r="U46" s="259"/>
      <c r="V46" s="259"/>
      <c r="W46" s="259"/>
      <c r="X46" s="259"/>
      <c r="Y46" s="259"/>
      <c r="Z46" s="259"/>
    </row>
    <row r="47" spans="2:26" x14ac:dyDescent="0.25">
      <c r="B47" s="46"/>
      <c r="C47" s="188">
        <v>36</v>
      </c>
      <c r="D47" s="257" t="s">
        <v>761</v>
      </c>
      <c r="E47" s="257" t="s">
        <v>511</v>
      </c>
      <c r="F47" s="257" t="s">
        <v>511</v>
      </c>
      <c r="G47" s="257" t="s">
        <v>511</v>
      </c>
      <c r="H47" s="257" t="s">
        <v>511</v>
      </c>
      <c r="I47" s="257" t="s">
        <v>511</v>
      </c>
      <c r="J47" s="257" t="s">
        <v>511</v>
      </c>
      <c r="K47" s="257" t="s">
        <v>511</v>
      </c>
      <c r="L47" s="189"/>
      <c r="M47" s="47"/>
    </row>
    <row r="48" spans="2:26" x14ac:dyDescent="0.25">
      <c r="B48" s="46"/>
      <c r="C48" s="188">
        <v>37</v>
      </c>
      <c r="D48" s="257" t="s">
        <v>762</v>
      </c>
      <c r="E48" s="257" t="s">
        <v>512</v>
      </c>
      <c r="F48" s="257" t="s">
        <v>512</v>
      </c>
      <c r="G48" s="257" t="s">
        <v>512</v>
      </c>
      <c r="H48" s="257" t="s">
        <v>512</v>
      </c>
      <c r="I48" s="257" t="s">
        <v>512</v>
      </c>
      <c r="J48" s="257" t="s">
        <v>512</v>
      </c>
      <c r="K48" s="257" t="s">
        <v>512</v>
      </c>
      <c r="L48" s="189"/>
      <c r="M48" s="47"/>
    </row>
    <row r="49" spans="2:13" x14ac:dyDescent="0.25">
      <c r="B49" s="46"/>
      <c r="C49" s="188">
        <v>38</v>
      </c>
      <c r="D49" s="257" t="s">
        <v>763</v>
      </c>
      <c r="E49" s="257" t="s">
        <v>513</v>
      </c>
      <c r="F49" s="257" t="s">
        <v>513</v>
      </c>
      <c r="G49" s="257" t="s">
        <v>513</v>
      </c>
      <c r="H49" s="257" t="s">
        <v>513</v>
      </c>
      <c r="I49" s="257" t="s">
        <v>513</v>
      </c>
      <c r="J49" s="257" t="s">
        <v>513</v>
      </c>
      <c r="K49" s="257" t="s">
        <v>513</v>
      </c>
      <c r="L49" s="189"/>
      <c r="M49" s="47"/>
    </row>
    <row r="50" spans="2:13" x14ac:dyDescent="0.25">
      <c r="B50" s="46"/>
      <c r="C50" s="188">
        <v>39</v>
      </c>
      <c r="D50" s="257" t="s">
        <v>764</v>
      </c>
      <c r="E50" s="257" t="s">
        <v>514</v>
      </c>
      <c r="F50" s="257" t="s">
        <v>514</v>
      </c>
      <c r="G50" s="257" t="s">
        <v>514</v>
      </c>
      <c r="H50" s="257" t="s">
        <v>514</v>
      </c>
      <c r="I50" s="257" t="s">
        <v>514</v>
      </c>
      <c r="J50" s="257" t="s">
        <v>514</v>
      </c>
      <c r="K50" s="257" t="s">
        <v>514</v>
      </c>
      <c r="L50" s="189"/>
      <c r="M50" s="47"/>
    </row>
    <row r="51" spans="2:13" x14ac:dyDescent="0.25">
      <c r="B51" s="46"/>
      <c r="C51" s="188"/>
      <c r="D51" s="258"/>
      <c r="E51" s="258"/>
      <c r="F51" s="258"/>
      <c r="G51" s="258"/>
      <c r="H51" s="258"/>
      <c r="I51" s="258"/>
      <c r="J51" s="258"/>
      <c r="K51" s="258"/>
      <c r="L51" s="188"/>
      <c r="M51" s="47"/>
    </row>
    <row r="52" spans="2:13" ht="15.75" thickBot="1" x14ac:dyDescent="0.3">
      <c r="B52" s="52"/>
      <c r="C52" s="53"/>
      <c r="D52" s="53"/>
      <c r="E52" s="53"/>
      <c r="F52" s="53"/>
      <c r="G52" s="53"/>
      <c r="H52" s="53"/>
      <c r="I52" s="53"/>
      <c r="J52" s="53"/>
      <c r="K52" s="53"/>
      <c r="L52" s="76"/>
      <c r="M52" s="54"/>
    </row>
    <row r="53" spans="2:13" x14ac:dyDescent="0.25">
      <c r="C53" s="1"/>
      <c r="L53" s="73"/>
    </row>
    <row r="54" spans="2:13" x14ac:dyDescent="0.25">
      <c r="C54" s="1"/>
      <c r="L54" s="73"/>
    </row>
    <row r="55" spans="2:13" x14ac:dyDescent="0.25">
      <c r="C55" s="1"/>
      <c r="L55" s="73"/>
    </row>
    <row r="56" spans="2:13" x14ac:dyDescent="0.25">
      <c r="C56" s="1"/>
      <c r="L56" s="73"/>
    </row>
    <row r="57" spans="2:13" x14ac:dyDescent="0.25">
      <c r="C57" s="1"/>
      <c r="L57" s="73"/>
    </row>
    <row r="58" spans="2:13" x14ac:dyDescent="0.25">
      <c r="C58" s="1"/>
      <c r="L58" s="73"/>
    </row>
    <row r="59" spans="2:13" x14ac:dyDescent="0.25">
      <c r="C59" s="1"/>
      <c r="L59" s="73"/>
    </row>
    <row r="60" spans="2:13" x14ac:dyDescent="0.25">
      <c r="C60" s="1"/>
      <c r="L60" s="73"/>
    </row>
    <row r="61" spans="2:13" x14ac:dyDescent="0.25">
      <c r="C61" s="1"/>
      <c r="L61" s="73"/>
    </row>
    <row r="62" spans="2:13" x14ac:dyDescent="0.25">
      <c r="C62" s="1"/>
      <c r="L62" s="73"/>
    </row>
    <row r="63" spans="2:13" x14ac:dyDescent="0.25">
      <c r="C63" s="1"/>
      <c r="L63" s="73"/>
    </row>
    <row r="64" spans="2:13" x14ac:dyDescent="0.25">
      <c r="C64" s="1"/>
      <c r="L64" s="73"/>
    </row>
    <row r="65" spans="3:12" x14ac:dyDescent="0.25">
      <c r="C65" s="1"/>
      <c r="L65" s="73"/>
    </row>
    <row r="66" spans="3:12" x14ac:dyDescent="0.25">
      <c r="C66" s="1"/>
      <c r="L66" s="73"/>
    </row>
    <row r="67" spans="3:12" x14ac:dyDescent="0.25">
      <c r="C67" s="1"/>
      <c r="L67" s="73"/>
    </row>
    <row r="68" spans="3:12" x14ac:dyDescent="0.25">
      <c r="C68" s="1"/>
      <c r="L68" s="73"/>
    </row>
    <row r="69" spans="3:12" x14ac:dyDescent="0.25">
      <c r="C69" s="1"/>
      <c r="L69" s="73"/>
    </row>
    <row r="70" spans="3:12" x14ac:dyDescent="0.25">
      <c r="C70" s="1"/>
      <c r="L70" s="73"/>
    </row>
    <row r="71" spans="3:12" x14ac:dyDescent="0.25">
      <c r="C71" s="1"/>
      <c r="L71" s="73"/>
    </row>
    <row r="72" spans="3:12" x14ac:dyDescent="0.25">
      <c r="C72" s="1"/>
      <c r="L72" s="73"/>
    </row>
    <row r="73" spans="3:12" x14ac:dyDescent="0.25">
      <c r="C73" s="1"/>
      <c r="L73" s="73"/>
    </row>
    <row r="74" spans="3:12" x14ac:dyDescent="0.25">
      <c r="C74" s="1"/>
      <c r="L74" s="73"/>
    </row>
    <row r="75" spans="3:12" x14ac:dyDescent="0.25">
      <c r="C75" s="1"/>
      <c r="L75" s="73"/>
    </row>
    <row r="76" spans="3:12" x14ac:dyDescent="0.25">
      <c r="C76" s="1"/>
      <c r="L76" s="73"/>
    </row>
    <row r="77" spans="3:12" x14ac:dyDescent="0.25">
      <c r="C77" s="1"/>
      <c r="L77" s="73"/>
    </row>
    <row r="78" spans="3:12" x14ac:dyDescent="0.25">
      <c r="C78" s="1"/>
      <c r="L78" s="73"/>
    </row>
    <row r="79" spans="3:12" x14ac:dyDescent="0.25">
      <c r="C79" s="1"/>
      <c r="L79" s="73"/>
    </row>
    <row r="80" spans="3:12" x14ac:dyDescent="0.25">
      <c r="C80" s="1"/>
      <c r="L80" s="73"/>
    </row>
    <row r="81" spans="3:12" x14ac:dyDescent="0.25">
      <c r="C81" s="1"/>
      <c r="L81" s="73"/>
    </row>
    <row r="82" spans="3:12" x14ac:dyDescent="0.25">
      <c r="C82" s="1"/>
      <c r="L82" s="73"/>
    </row>
    <row r="83" spans="3:12" x14ac:dyDescent="0.25">
      <c r="C83" s="1"/>
      <c r="L83" s="73"/>
    </row>
    <row r="84" spans="3:12" x14ac:dyDescent="0.25">
      <c r="C84" s="1"/>
      <c r="L84" s="73"/>
    </row>
    <row r="85" spans="3:12" x14ac:dyDescent="0.25">
      <c r="C85" s="1"/>
      <c r="L85" s="73"/>
    </row>
    <row r="86" spans="3:12" x14ac:dyDescent="0.25">
      <c r="C86" s="1"/>
      <c r="L86" s="73"/>
    </row>
    <row r="87" spans="3:12" x14ac:dyDescent="0.25">
      <c r="C87" s="1"/>
      <c r="L87" s="73"/>
    </row>
    <row r="88" spans="3:12" x14ac:dyDescent="0.25">
      <c r="C88" s="1"/>
      <c r="L88" s="73"/>
    </row>
    <row r="89" spans="3:12" x14ac:dyDescent="0.25">
      <c r="C89" s="1"/>
      <c r="L89" s="73"/>
    </row>
    <row r="90" spans="3:12" x14ac:dyDescent="0.25">
      <c r="C90" s="1"/>
      <c r="L90" s="73"/>
    </row>
    <row r="91" spans="3:12" x14ac:dyDescent="0.25">
      <c r="C91" s="1"/>
      <c r="L91" s="73"/>
    </row>
    <row r="92" spans="3:12" x14ac:dyDescent="0.25">
      <c r="C92" s="1"/>
      <c r="L92" s="73"/>
    </row>
    <row r="93" spans="3:12" x14ac:dyDescent="0.25">
      <c r="C93" s="1"/>
      <c r="L93" s="73"/>
    </row>
    <row r="94" spans="3:12" x14ac:dyDescent="0.25">
      <c r="C94" s="1"/>
      <c r="L94" s="73"/>
    </row>
    <row r="95" spans="3:12" x14ac:dyDescent="0.25">
      <c r="C95" s="1"/>
      <c r="L95" s="73"/>
    </row>
    <row r="96" spans="3:12" x14ac:dyDescent="0.25">
      <c r="C96" s="1"/>
      <c r="L96" s="73"/>
    </row>
    <row r="97" spans="3:12" x14ac:dyDescent="0.25">
      <c r="C97" s="1"/>
      <c r="L97" s="73"/>
    </row>
    <row r="98" spans="3:12" x14ac:dyDescent="0.25">
      <c r="C98" s="1"/>
      <c r="L98" s="73"/>
    </row>
    <row r="99" spans="3:12" x14ac:dyDescent="0.25">
      <c r="C99" s="1"/>
      <c r="L99" s="73"/>
    </row>
    <row r="100" spans="3:12" x14ac:dyDescent="0.25">
      <c r="C100" s="1"/>
      <c r="L100" s="73"/>
    </row>
    <row r="101" spans="3:12" x14ac:dyDescent="0.25">
      <c r="C101" s="1"/>
      <c r="L101" s="73"/>
    </row>
    <row r="102" spans="3:12" x14ac:dyDescent="0.25">
      <c r="C102" s="1"/>
      <c r="L102" s="73"/>
    </row>
    <row r="103" spans="3:12" x14ac:dyDescent="0.25">
      <c r="C103" s="1"/>
      <c r="L103" s="73"/>
    </row>
    <row r="104" spans="3:12" x14ac:dyDescent="0.25">
      <c r="C104" s="1"/>
      <c r="L104" s="73"/>
    </row>
    <row r="105" spans="3:12" x14ac:dyDescent="0.25">
      <c r="C105" s="1"/>
      <c r="L105" s="73"/>
    </row>
    <row r="106" spans="3:12" x14ac:dyDescent="0.25">
      <c r="C106" s="1"/>
      <c r="L106" s="73"/>
    </row>
    <row r="107" spans="3:12" x14ac:dyDescent="0.25">
      <c r="C107" s="1"/>
      <c r="L107" s="73"/>
    </row>
    <row r="108" spans="3:12" x14ac:dyDescent="0.25">
      <c r="C108" s="1"/>
      <c r="L108" s="73"/>
    </row>
    <row r="109" spans="3:12" x14ac:dyDescent="0.25">
      <c r="C109" s="1"/>
      <c r="L109" s="73"/>
    </row>
    <row r="110" spans="3:12" x14ac:dyDescent="0.25">
      <c r="C110" s="1"/>
      <c r="L110" s="73"/>
    </row>
    <row r="111" spans="3:12" x14ac:dyDescent="0.25">
      <c r="C111" s="1"/>
      <c r="L111" s="73"/>
    </row>
    <row r="112" spans="3:12" x14ac:dyDescent="0.25">
      <c r="C112" s="1"/>
      <c r="L112" s="73"/>
    </row>
    <row r="113" spans="3:12" x14ac:dyDescent="0.25">
      <c r="C113" s="1"/>
      <c r="L113" s="73"/>
    </row>
    <row r="114" spans="3:12" x14ac:dyDescent="0.25">
      <c r="C114" s="1"/>
      <c r="L114" s="73"/>
    </row>
    <row r="115" spans="3:12" x14ac:dyDescent="0.25">
      <c r="C115" s="1"/>
      <c r="L115" s="73"/>
    </row>
    <row r="116" spans="3:12" x14ac:dyDescent="0.25">
      <c r="C116" s="1"/>
      <c r="L116" s="73"/>
    </row>
    <row r="117" spans="3:12" x14ac:dyDescent="0.25">
      <c r="C117" s="1"/>
      <c r="L117" s="73"/>
    </row>
    <row r="118" spans="3:12" x14ac:dyDescent="0.25">
      <c r="C118" s="1"/>
      <c r="L118" s="73"/>
    </row>
    <row r="119" spans="3:12" x14ac:dyDescent="0.25">
      <c r="C119" s="1"/>
      <c r="L119" s="73"/>
    </row>
    <row r="120" spans="3:12" x14ac:dyDescent="0.25">
      <c r="C120" s="1"/>
      <c r="L120" s="73"/>
    </row>
    <row r="121" spans="3:12" x14ac:dyDescent="0.25">
      <c r="C121" s="1"/>
      <c r="L121" s="73"/>
    </row>
    <row r="122" spans="3:12" x14ac:dyDescent="0.25">
      <c r="C122" s="1"/>
      <c r="L122" s="73"/>
    </row>
    <row r="123" spans="3:12" x14ac:dyDescent="0.25">
      <c r="C123" s="1"/>
      <c r="L123" s="73"/>
    </row>
    <row r="124" spans="3:12" x14ac:dyDescent="0.25">
      <c r="C124" s="1"/>
      <c r="L124" s="73"/>
    </row>
    <row r="125" spans="3:12" x14ac:dyDescent="0.25">
      <c r="C125" s="1"/>
      <c r="L125" s="73"/>
    </row>
    <row r="126" spans="3:12" x14ac:dyDescent="0.25">
      <c r="C126" s="1"/>
      <c r="L126" s="73"/>
    </row>
    <row r="127" spans="3:12" x14ac:dyDescent="0.25">
      <c r="C127" s="1"/>
      <c r="L127" s="73"/>
    </row>
    <row r="128" spans="3:12" x14ac:dyDescent="0.25">
      <c r="C128" s="1"/>
      <c r="L128" s="73"/>
    </row>
    <row r="129" spans="3:12" x14ac:dyDescent="0.25">
      <c r="C129" s="1"/>
      <c r="L129" s="73"/>
    </row>
    <row r="130" spans="3:12" x14ac:dyDescent="0.25">
      <c r="C130" s="1"/>
      <c r="L130" s="73"/>
    </row>
    <row r="131" spans="3:12" x14ac:dyDescent="0.25">
      <c r="C131" s="1"/>
      <c r="L131" s="73"/>
    </row>
    <row r="132" spans="3:12" x14ac:dyDescent="0.25">
      <c r="C132" s="1"/>
      <c r="L132" s="73"/>
    </row>
    <row r="133" spans="3:12" x14ac:dyDescent="0.25">
      <c r="C133" s="1"/>
      <c r="L133" s="73"/>
    </row>
    <row r="134" spans="3:12" x14ac:dyDescent="0.25">
      <c r="C134" s="1"/>
      <c r="L134" s="73"/>
    </row>
    <row r="135" spans="3:12" x14ac:dyDescent="0.25">
      <c r="C135" s="1"/>
      <c r="L135" s="73"/>
    </row>
    <row r="136" spans="3:12" x14ac:dyDescent="0.25">
      <c r="C136" s="1"/>
      <c r="L136" s="73"/>
    </row>
  </sheetData>
  <mergeCells count="45">
    <mergeCell ref="D25:K25"/>
    <mergeCell ref="D23:K23"/>
    <mergeCell ref="D18:K18"/>
    <mergeCell ref="D21:K21"/>
    <mergeCell ref="D29:K29"/>
    <mergeCell ref="D28:K28"/>
    <mergeCell ref="D24:K24"/>
    <mergeCell ref="D22:J22"/>
    <mergeCell ref="D26:K26"/>
    <mergeCell ref="D27:K27"/>
    <mergeCell ref="D14:K14"/>
    <mergeCell ref="C3:L3"/>
    <mergeCell ref="C4:L4"/>
    <mergeCell ref="C5:L5"/>
    <mergeCell ref="D11:K11"/>
    <mergeCell ref="D13:K13"/>
    <mergeCell ref="D12:K12"/>
    <mergeCell ref="D16:K16"/>
    <mergeCell ref="D15:K15"/>
    <mergeCell ref="D19:K19"/>
    <mergeCell ref="D20:K20"/>
    <mergeCell ref="D17:K17"/>
    <mergeCell ref="D51:K51"/>
    <mergeCell ref="D33:K33"/>
    <mergeCell ref="D36:K36"/>
    <mergeCell ref="S46:Z46"/>
    <mergeCell ref="D49:K49"/>
    <mergeCell ref="D48:K48"/>
    <mergeCell ref="D42:K42"/>
    <mergeCell ref="D47:K47"/>
    <mergeCell ref="D46:K46"/>
    <mergeCell ref="D45:K45"/>
    <mergeCell ref="D44:K44"/>
    <mergeCell ref="D43:K43"/>
    <mergeCell ref="D34:K34"/>
    <mergeCell ref="D35:K35"/>
    <mergeCell ref="D41:K41"/>
    <mergeCell ref="D30:K30"/>
    <mergeCell ref="D31:K31"/>
    <mergeCell ref="D32:K32"/>
    <mergeCell ref="D50:K50"/>
    <mergeCell ref="D37:K37"/>
    <mergeCell ref="D38:K38"/>
    <mergeCell ref="D39:K39"/>
    <mergeCell ref="D40:K40"/>
  </mergeCells>
  <hyperlinks>
    <hyperlink ref="D12:K12" location="'Table 1'!A1" display="Details of CIRP cases as on September 30, 2025" xr:uid="{10D8BD20-DEF0-4F64-9722-163E90D8B044}"/>
    <hyperlink ref="D13:K13" location="'Table 2'!A1" display="Corporate Insolvency Resolution Process" xr:uid="{B73A18DC-130B-4E42-ABB9-500A31A180C1}"/>
    <hyperlink ref="D14:K14" location="'Table 3'!A1" display="Sectoral Distribution of CIRPs as on September 30, 2025" xr:uid="{72D4F117-2ED8-4EEA-BE8E-94BFD4768212}"/>
    <hyperlink ref="D15:K15" location="'Table 4'!A1" display="Outcome of CIRPs initiated Stakeholder-wise, as on September 30, 2025" xr:uid="{93B2E153-5779-4258-B324-48F9A7289732}"/>
    <hyperlink ref="D16:K16" location="'Table 5'!A1" display="Year-wise and Stakeholder-wise Initiation of CIRPs" xr:uid="{AB506891-92BB-4E9D-8BDE-7E07AFFED2D5}"/>
    <hyperlink ref="D17:K17" location="'Table 6'!A1" display="Average Time for approval of Resolution Plans / Orders For Liquidation" xr:uid="{5283355A-FF3E-4B35-9BA4-92CA46FCDA55}"/>
    <hyperlink ref="D18:K18" location="'Table 7'!A1" display="Status of ongoing CIRPs as on September 30, 2025" xr:uid="{8F606BB8-6324-4306-9DCE-F184652FB558}"/>
    <hyperlink ref="D19:K19" location="'Table 8'!A1" display="CIRPs yielding Resolution Plans" xr:uid="{883F2660-0E79-458A-B089-EA85CA883A7D}"/>
    <hyperlink ref="D20:K20" location="'Table 9'!A1" display="Details of resolution of Large Cases as on September 30, 2025" xr:uid="{B101480B-902F-4892-93E6-7F8B6309ABB0}"/>
    <hyperlink ref="D21:K21" location="'Table 10'!A1" display="Details of resolution plans approved for FiSPs" xr:uid="{069C25E3-5CB1-4756-9390-05DE35AE25AE}"/>
    <hyperlink ref="D22:H22" location="'Table 11'!A1" display="Closure of CIRPs by Withdrawal till September 30, 2025" xr:uid="{1667712D-0191-418F-80C5-130DA744A4DA}"/>
    <hyperlink ref="D23:K23" location="'Table 12'!A1" display="Mode of Closure of Liquidation Processes" xr:uid="{4A2E0CAB-B3C3-4D0E-A8E7-4B004CD35861}"/>
    <hyperlink ref="D24:K24" location="'Table 13'!A1" display="Status of Liquidation Processes as on September 30, 2025" xr:uid="{F0E4E2A6-04DF-40D7-BAD0-E673567B4917}"/>
    <hyperlink ref="D25:K25" location="'Table 14'!A1" display="Details of Closed Liquidations" xr:uid="{CA990417-E626-47E4-A948-39D7CFE7FE6C}"/>
    <hyperlink ref="D26:K26" location="'Table 15'!A1" display="Reasons for Liquidations" xr:uid="{F10FC27E-BB47-4B35-B210-8B30CA1DE105}"/>
    <hyperlink ref="D27:K27" location="'Table 16'!A1" display="Claims in Liquidation Process" xr:uid="{8A879EC4-C8E2-455F-BA0C-9D35BE5E2F5F}"/>
    <hyperlink ref="D28:K28" location="'Table 17'!A1" display="Commencement of Voluntary Liquidations till September 30, 2025" xr:uid="{67D7DD5C-29A2-4C9E-9086-045B328BCCC3}"/>
    <hyperlink ref="D29:K29" location="'Table 18'!A1" display="Status of Voluntary Liquidations as on September 30, 2025" xr:uid="{0A066731-C284-426F-8AB0-0DB5464B985B}"/>
    <hyperlink ref="D30:K30" location="'Table 19'!A1" display="Reasons For Voluntary Liquidations" xr:uid="{23D6EED8-9D2A-4346-8BD5-DB513BA83B5F}"/>
    <hyperlink ref="D31:K31" location="'Table 20'!A1" display="Details of Voluntary Liquidations (Excluding Withdrawals)" xr:uid="{8E63BF65-8563-4D8C-A1E5-6AAF69B79E04}"/>
    <hyperlink ref="D32:K32" location="'Table 21'!A1" display="Realisations under Voluntary Liquidation" xr:uid="{FBD694EF-6E46-4A4E-9692-2DA98D8CB5AD}"/>
    <hyperlink ref="D33:K33" location="'Table 22'!A1" display="Corporate Liquidation Accounts as on September 30, 2025               " xr:uid="{75260A9D-B5C8-4578-AA27-A8A2B6C2BAF3}"/>
    <hyperlink ref="D34:K34" location="'Table 23'!A1" display="List of ongoing cases for PPIRP as on September 30, 2025" xr:uid="{872BF2D2-FF13-42B4-8C93-12910C8D904B}"/>
    <hyperlink ref="D35:K35" location="'Table 24'!A1" display="Details of Avoidance Applications and Disposal" xr:uid="{40BB980C-2913-478A-A4C9-E5DD38889FAA}"/>
    <hyperlink ref="D36:K36" location="'Table 25'!A1" display="Insolvency Resolution of Personal Guarantors " xr:uid="{F88987C9-DE4E-4E8A-BD70-2A3F74140A8B}"/>
    <hyperlink ref="D37:K37" location="'Table 26'!A1" display="Registered IPs and AFAs as on March 31, 2026" xr:uid="{4213779A-E977-4091-925D-0940CEE02F78}"/>
    <hyperlink ref="D38:K38" location="'Table 27'!A1" display="Registration and Cancellation of Registrations of IPs " xr:uid="{E9F93393-1998-448E-9A6F-C3C3E531EA0D}"/>
    <hyperlink ref="D39:K39" location="'Table 28'!A1" display="Distribution of IPs as per their eligibility as on March 31, 2026" xr:uid="{D4E87956-6067-4971-9E43-C519A946D046}"/>
    <hyperlink ref="D40:K40" location="'Table 29'!A1" display="Age Profile of IPs (individual) as on March 31, 2026" xr:uid="{6BCD9297-011F-4E7A-8F8E-720C4E2D9110}"/>
    <hyperlink ref="D41:K41" location="'Table 30'!A1" display="Replacement of IRP with RP as on March 31, 2026" xr:uid="{007CA49A-2399-4F0A-BB89-00ADC11134E9}"/>
    <hyperlink ref="D42:K42" location="'Table 31'!A1" display="IPEs as on March 31, 2026" xr:uid="{84DC862A-3777-47CD-B00D-91D98304DB1A}"/>
    <hyperlink ref="D43:K43" location="'Table 32'!A1" display="Activities by IPAs" xr:uid="{B5B8A023-E6CE-487A-98CB-2BCAEF6E1722}"/>
    <hyperlink ref="D44:K44" location="'Table 33'!A1" display="CPE hours earned by the IPs" xr:uid="{FB8A31BD-5201-4045-A19B-9F14B939F6B6}"/>
    <hyperlink ref="D45:K45" location="'Table 34'!A1" display="Details of information with NeSL" xr:uid="{CCCF2183-0804-486B-8BEB-90A75E379167}"/>
    <hyperlink ref="D46:K46" location="'Table 35'!A1" display="Registered Valuers as on March 31, 2026" xr:uid="{A43B642C-DAFA-4809-A77A-D38F14DC2ED4}"/>
    <hyperlink ref="D47:K47" location="'Table 36'!A1" display="Registered Valuers (Entities) as on March 31, 2026" xr:uid="{33395C91-D791-4EBB-817D-8BA1301598BA}"/>
    <hyperlink ref="D48:K48" location="'Table 37'!A1" display="Registration of RVs till March 31, 2026" xr:uid="{9916B2CC-DA1C-4B40-9ED1-185E474854E2}"/>
    <hyperlink ref="D49:K49" location="'Table 38'!A1" display="Region Wise Registered Valuers as on March 31, 2026" xr:uid="{7B573D16-0791-47E7-8F01-F33087879BAD}"/>
    <hyperlink ref="D50:K50" location="'Table 39'!A1" display=" Age profile of RVs as on March 31, 2026" xr:uid="{097F254B-5849-41B1-9CD3-310B6C5AD6E1}"/>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27"/>
  <sheetViews>
    <sheetView showGridLines="0" zoomScale="90" zoomScaleNormal="90" workbookViewId="0">
      <selection activeCell="N27" sqref="N27"/>
    </sheetView>
  </sheetViews>
  <sheetFormatPr defaultRowHeight="15" x14ac:dyDescent="0.25"/>
  <cols>
    <col min="1" max="1" width="1.85546875" customWidth="1"/>
    <col min="10" max="10" width="4.28515625" customWidth="1"/>
    <col min="11" max="11" width="1.85546875" style="35" customWidth="1"/>
    <col min="12" max="12" width="5.5703125" customWidth="1"/>
    <col min="13" max="13" width="39.7109375" style="9" customWidth="1"/>
    <col min="14" max="14" width="28.140625" customWidth="1"/>
    <col min="15" max="15" width="4.28515625" customWidth="1"/>
    <col min="16" max="17" width="6.5703125" customWidth="1"/>
  </cols>
  <sheetData>
    <row r="1" spans="2:17" ht="12" customHeight="1" x14ac:dyDescent="0.25"/>
    <row r="2" spans="2:17" ht="15.75" customHeight="1" x14ac:dyDescent="0.25">
      <c r="B2" s="278"/>
      <c r="C2" s="278"/>
      <c r="D2" s="278"/>
      <c r="E2" s="278"/>
      <c r="F2" s="278"/>
      <c r="G2" s="278"/>
      <c r="H2" s="278"/>
      <c r="I2" s="278"/>
      <c r="M2" s="331" t="s">
        <v>542</v>
      </c>
      <c r="N2" s="331"/>
      <c r="P2" s="240" t="s">
        <v>303</v>
      </c>
      <c r="Q2" s="240"/>
    </row>
    <row r="3" spans="2:17" x14ac:dyDescent="0.25">
      <c r="M3" s="14"/>
      <c r="N3" s="2"/>
      <c r="P3" s="240"/>
      <c r="Q3" s="240"/>
    </row>
    <row r="4" spans="2:17" x14ac:dyDescent="0.25">
      <c r="M4" s="12" t="s">
        <v>128</v>
      </c>
      <c r="N4" s="15" t="s">
        <v>129</v>
      </c>
    </row>
    <row r="5" spans="2:17" x14ac:dyDescent="0.25">
      <c r="M5" s="78" t="s">
        <v>88</v>
      </c>
      <c r="N5" s="220">
        <v>2619</v>
      </c>
    </row>
    <row r="6" spans="2:17" x14ac:dyDescent="0.25">
      <c r="M6" s="78" t="s">
        <v>130</v>
      </c>
      <c r="N6" s="196">
        <v>44</v>
      </c>
    </row>
    <row r="7" spans="2:17" x14ac:dyDescent="0.25">
      <c r="M7" s="78" t="s">
        <v>131</v>
      </c>
      <c r="N7" s="196">
        <v>2022</v>
      </c>
    </row>
    <row r="8" spans="2:17" x14ac:dyDescent="0.25">
      <c r="M8" s="78" t="s">
        <v>89</v>
      </c>
      <c r="N8" s="196">
        <v>1542</v>
      </c>
    </row>
    <row r="9" spans="2:17" x14ac:dyDescent="0.25">
      <c r="M9" s="89" t="s">
        <v>17</v>
      </c>
      <c r="N9" s="477">
        <v>553</v>
      </c>
    </row>
    <row r="10" spans="2:17" x14ac:dyDescent="0.25">
      <c r="M10" s="78" t="s">
        <v>132</v>
      </c>
      <c r="N10" s="26">
        <v>170</v>
      </c>
    </row>
    <row r="11" spans="2:17" x14ac:dyDescent="0.25">
      <c r="M11" s="78" t="s">
        <v>90</v>
      </c>
      <c r="N11" s="26">
        <v>112</v>
      </c>
    </row>
    <row r="12" spans="2:17" x14ac:dyDescent="0.25">
      <c r="M12" s="78" t="s">
        <v>91</v>
      </c>
      <c r="N12" s="26">
        <v>39</v>
      </c>
    </row>
    <row r="13" spans="2:17" x14ac:dyDescent="0.25">
      <c r="M13" s="78" t="s">
        <v>64</v>
      </c>
      <c r="N13" s="26">
        <v>50</v>
      </c>
    </row>
    <row r="14" spans="2:17" x14ac:dyDescent="0.25">
      <c r="M14" s="78" t="s">
        <v>65</v>
      </c>
      <c r="N14" s="26">
        <v>56</v>
      </c>
    </row>
    <row r="15" spans="2:17" x14ac:dyDescent="0.25">
      <c r="M15" s="90" t="s">
        <v>66</v>
      </c>
      <c r="N15" s="393">
        <v>126</v>
      </c>
    </row>
    <row r="18" spans="13:16" x14ac:dyDescent="0.25">
      <c r="M18" s="106" t="s">
        <v>17</v>
      </c>
      <c r="N18" s="101"/>
      <c r="O18" s="101"/>
      <c r="P18" s="101"/>
    </row>
    <row r="19" spans="13:16" x14ac:dyDescent="0.25">
      <c r="M19" s="118" t="s">
        <v>132</v>
      </c>
      <c r="N19" s="107">
        <f>N10</f>
        <v>170</v>
      </c>
      <c r="O19" s="101"/>
      <c r="P19" s="101"/>
    </row>
    <row r="20" spans="13:16" x14ac:dyDescent="0.25">
      <c r="M20" s="118" t="s">
        <v>90</v>
      </c>
      <c r="N20" s="107">
        <f>N11</f>
        <v>112</v>
      </c>
      <c r="O20" s="101"/>
      <c r="P20" s="101"/>
    </row>
    <row r="21" spans="13:16" x14ac:dyDescent="0.25">
      <c r="M21" s="118" t="s">
        <v>91</v>
      </c>
      <c r="N21" s="107">
        <f>N12</f>
        <v>39</v>
      </c>
      <c r="O21" s="101"/>
      <c r="P21" s="101"/>
    </row>
    <row r="22" spans="13:16" x14ac:dyDescent="0.25">
      <c r="M22" s="118" t="s">
        <v>64</v>
      </c>
      <c r="N22" s="107">
        <f t="shared" ref="N22:N24" si="0">N13</f>
        <v>50</v>
      </c>
      <c r="O22" s="101"/>
      <c r="P22" s="101"/>
    </row>
    <row r="23" spans="13:16" x14ac:dyDescent="0.25">
      <c r="M23" s="118" t="s">
        <v>65</v>
      </c>
      <c r="N23" s="107">
        <f t="shared" si="0"/>
        <v>56</v>
      </c>
      <c r="O23" s="101"/>
      <c r="P23" s="101"/>
    </row>
    <row r="24" spans="13:16" x14ac:dyDescent="0.25">
      <c r="M24" s="118" t="s">
        <v>66</v>
      </c>
      <c r="N24" s="107">
        <f t="shared" si="0"/>
        <v>126</v>
      </c>
      <c r="O24" s="101"/>
      <c r="P24" s="101"/>
    </row>
    <row r="25" spans="13:16" x14ac:dyDescent="0.25">
      <c r="M25" s="100"/>
      <c r="N25" s="101"/>
      <c r="O25" s="101"/>
      <c r="P25" s="101"/>
    </row>
    <row r="26" spans="13:16" x14ac:dyDescent="0.25">
      <c r="M26" s="100"/>
      <c r="N26" s="101"/>
      <c r="O26" s="101"/>
      <c r="P26" s="101"/>
    </row>
    <row r="27" spans="13:16" x14ac:dyDescent="0.25">
      <c r="M27" s="100"/>
      <c r="N27" s="101"/>
      <c r="O27" s="101"/>
      <c r="P27" s="101"/>
    </row>
  </sheetData>
  <mergeCells count="3">
    <mergeCell ref="M2:N2"/>
    <mergeCell ref="B2:I2"/>
    <mergeCell ref="P2:Q3"/>
  </mergeCells>
  <hyperlinks>
    <hyperlink ref="P2:Q3" location="'Table of Contents'!A1" display="Go To Table Of Contents" xr:uid="{00000000-0004-0000-11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0"/>
  <sheetViews>
    <sheetView showGridLines="0" topLeftCell="D1" workbookViewId="0">
      <selection activeCell="O19" sqref="O19"/>
    </sheetView>
  </sheetViews>
  <sheetFormatPr defaultRowHeight="15" x14ac:dyDescent="0.25"/>
  <cols>
    <col min="1" max="1" width="2.140625" customWidth="1"/>
    <col min="9" max="9" width="2.140625" customWidth="1"/>
    <col min="10" max="10" width="3.85546875" hidden="1" customWidth="1"/>
    <col min="11" max="11" width="57.42578125" hidden="1" customWidth="1"/>
    <col min="12" max="12" width="1.85546875" style="35" customWidth="1"/>
    <col min="13" max="13" width="1.85546875" customWidth="1"/>
    <col min="15" max="15" width="39.42578125" style="9" customWidth="1"/>
    <col min="16" max="16" width="15.140625" customWidth="1"/>
    <col min="17" max="17" width="4" bestFit="1" customWidth="1"/>
    <col min="18" max="19" width="6.5703125" customWidth="1"/>
  </cols>
  <sheetData>
    <row r="2" spans="2:19" ht="15.75" customHeight="1" x14ac:dyDescent="0.25">
      <c r="B2" s="278"/>
      <c r="C2" s="278"/>
      <c r="D2" s="278"/>
      <c r="E2" s="278"/>
      <c r="F2" s="278"/>
      <c r="G2" s="278"/>
      <c r="H2" s="278"/>
      <c r="I2" s="278"/>
      <c r="J2" s="278"/>
      <c r="N2" s="332" t="s">
        <v>490</v>
      </c>
      <c r="O2" s="332"/>
      <c r="P2" s="332"/>
      <c r="R2" s="240" t="s">
        <v>303</v>
      </c>
      <c r="S2" s="240"/>
    </row>
    <row r="3" spans="2:19" x14ac:dyDescent="0.25">
      <c r="N3" s="16"/>
      <c r="O3" s="13"/>
      <c r="P3" s="2"/>
      <c r="R3" s="240"/>
      <c r="S3" s="240"/>
    </row>
    <row r="4" spans="2:19" ht="25.5" x14ac:dyDescent="0.25">
      <c r="N4" s="12" t="s">
        <v>78</v>
      </c>
      <c r="O4" s="12" t="s">
        <v>133</v>
      </c>
      <c r="P4" s="12" t="s">
        <v>134</v>
      </c>
    </row>
    <row r="5" spans="2:19" x14ac:dyDescent="0.25">
      <c r="N5" s="6">
        <v>1</v>
      </c>
      <c r="O5" s="40" t="s">
        <v>135</v>
      </c>
      <c r="P5" s="26">
        <v>1882</v>
      </c>
    </row>
    <row r="6" spans="2:19" x14ac:dyDescent="0.25">
      <c r="N6" s="6">
        <v>2</v>
      </c>
      <c r="O6" s="40" t="s">
        <v>136</v>
      </c>
      <c r="P6" s="26">
        <v>379</v>
      </c>
    </row>
    <row r="7" spans="2:19" x14ac:dyDescent="0.25">
      <c r="N7" s="6">
        <v>3</v>
      </c>
      <c r="O7" s="40" t="s">
        <v>137</v>
      </c>
      <c r="P7" s="26">
        <v>48</v>
      </c>
    </row>
    <row r="8" spans="2:19" ht="25.5" x14ac:dyDescent="0.25">
      <c r="N8" s="17">
        <v>4</v>
      </c>
      <c r="O8" s="40" t="s">
        <v>138</v>
      </c>
      <c r="P8" s="26">
        <v>71</v>
      </c>
    </row>
    <row r="9" spans="2:19" x14ac:dyDescent="0.25">
      <c r="N9" s="6">
        <v>5</v>
      </c>
      <c r="O9" s="40" t="s">
        <v>139</v>
      </c>
      <c r="P9" s="26">
        <v>180</v>
      </c>
    </row>
    <row r="10" spans="2:19" x14ac:dyDescent="0.25">
      <c r="N10" s="333" t="s">
        <v>19</v>
      </c>
      <c r="O10" s="334"/>
      <c r="P10" s="478">
        <v>2560</v>
      </c>
    </row>
  </sheetData>
  <mergeCells count="4">
    <mergeCell ref="N2:P2"/>
    <mergeCell ref="N10:O10"/>
    <mergeCell ref="B2:J2"/>
    <mergeCell ref="R2:S3"/>
  </mergeCells>
  <hyperlinks>
    <hyperlink ref="R2:S3" location="'Table of Contents'!A1" display="Go To Table Of Contents" xr:uid="{00000000-0004-0000-12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2"/>
  <sheetViews>
    <sheetView showGridLines="0" workbookViewId="0">
      <selection activeCell="F16" sqref="F16"/>
    </sheetView>
  </sheetViews>
  <sheetFormatPr defaultRowHeight="15" x14ac:dyDescent="0.25"/>
  <cols>
    <col min="1" max="1" width="1.85546875" customWidth="1"/>
    <col min="2" max="2" width="47" style="9" customWidth="1"/>
    <col min="3" max="3" width="14.5703125" customWidth="1"/>
    <col min="4" max="4" width="15.5703125" customWidth="1"/>
    <col min="5" max="5" width="12.28515625" customWidth="1"/>
    <col min="6" max="6" width="13" customWidth="1"/>
    <col min="7" max="7" width="12.7109375" customWidth="1"/>
    <col min="8" max="8" width="10.5703125" customWidth="1"/>
    <col min="9" max="9" width="3.42578125" customWidth="1"/>
    <col min="10" max="11" width="6.42578125" customWidth="1"/>
  </cols>
  <sheetData>
    <row r="1" spans="2:11" ht="11.25" customHeight="1" x14ac:dyDescent="0.25"/>
    <row r="2" spans="2:11" ht="15" customHeight="1" x14ac:dyDescent="0.25">
      <c r="B2" s="311" t="s">
        <v>491</v>
      </c>
      <c r="C2" s="311"/>
      <c r="D2" s="311"/>
      <c r="E2" s="311"/>
      <c r="F2" s="311"/>
      <c r="G2" s="311"/>
      <c r="H2" s="311"/>
      <c r="J2" s="240" t="s">
        <v>303</v>
      </c>
      <c r="K2" s="240"/>
    </row>
    <row r="3" spans="2:11" ht="15" customHeight="1" x14ac:dyDescent="0.25">
      <c r="B3" s="310" t="s">
        <v>95</v>
      </c>
      <c r="C3" s="310"/>
      <c r="D3" s="310"/>
      <c r="E3" s="310"/>
      <c r="F3" s="310"/>
      <c r="G3" s="310"/>
      <c r="H3" s="310"/>
      <c r="J3" s="240"/>
      <c r="K3" s="240"/>
    </row>
    <row r="4" spans="2:11" ht="25.5" x14ac:dyDescent="0.25">
      <c r="B4" s="12" t="s">
        <v>140</v>
      </c>
      <c r="C4" s="12" t="s">
        <v>129</v>
      </c>
      <c r="D4" s="12" t="s">
        <v>363</v>
      </c>
      <c r="E4" s="12" t="s">
        <v>141</v>
      </c>
      <c r="F4" s="12" t="s">
        <v>142</v>
      </c>
      <c r="G4" s="12" t="s">
        <v>143</v>
      </c>
      <c r="H4" s="12" t="s">
        <v>144</v>
      </c>
    </row>
    <row r="5" spans="2:11" ht="20.25" customHeight="1" x14ac:dyDescent="0.25">
      <c r="B5" s="180" t="s">
        <v>656</v>
      </c>
      <c r="C5" s="179">
        <v>2022</v>
      </c>
      <c r="D5" s="179">
        <v>11489.61</v>
      </c>
      <c r="E5" s="179">
        <v>13564</v>
      </c>
      <c r="F5" s="179">
        <v>2928.9</v>
      </c>
      <c r="G5" s="179">
        <v>2928.9</v>
      </c>
      <c r="H5" s="179">
        <v>13215.87</v>
      </c>
    </row>
    <row r="6" spans="2:11" ht="18" customHeight="1" x14ac:dyDescent="0.25">
      <c r="B6" s="180" t="s">
        <v>145</v>
      </c>
      <c r="C6" s="179">
        <v>553</v>
      </c>
      <c r="D6" s="179">
        <v>6737.21</v>
      </c>
      <c r="E6" s="179" t="s">
        <v>657</v>
      </c>
      <c r="F6" s="339" t="s">
        <v>370</v>
      </c>
      <c r="G6" s="339"/>
      <c r="H6" s="339"/>
    </row>
    <row r="7" spans="2:11" s="28" customFormat="1" ht="18.75" customHeight="1" x14ac:dyDescent="0.25">
      <c r="B7" s="229" t="s">
        <v>12</v>
      </c>
      <c r="C7" s="230">
        <v>2575</v>
      </c>
      <c r="D7" s="230">
        <v>18226.82</v>
      </c>
      <c r="E7" s="230">
        <v>18496.47</v>
      </c>
      <c r="F7" s="480" t="s">
        <v>370</v>
      </c>
      <c r="G7" s="479"/>
      <c r="H7" s="481"/>
    </row>
    <row r="8" spans="2:11" ht="74.25" customHeight="1" x14ac:dyDescent="0.25">
      <c r="B8" s="337" t="s">
        <v>658</v>
      </c>
      <c r="C8" s="338"/>
      <c r="D8" s="338"/>
      <c r="E8" s="338"/>
      <c r="F8" s="338"/>
      <c r="G8" s="338"/>
      <c r="H8" s="338"/>
    </row>
    <row r="9" spans="2:11" ht="14.25" customHeight="1" x14ac:dyDescent="0.25">
      <c r="B9" s="319"/>
      <c r="C9" s="319"/>
      <c r="D9" s="319"/>
      <c r="E9" s="319"/>
      <c r="F9" s="319"/>
      <c r="G9" s="319"/>
      <c r="H9" s="319"/>
    </row>
    <row r="10" spans="2:11" ht="13.5" customHeight="1" x14ac:dyDescent="0.25">
      <c r="B10" s="319"/>
      <c r="C10" s="319"/>
      <c r="D10" s="319"/>
      <c r="E10" s="319"/>
      <c r="F10" s="319"/>
      <c r="G10" s="319"/>
      <c r="H10" s="319"/>
    </row>
    <row r="11" spans="2:11" ht="15.75" customHeight="1" x14ac:dyDescent="0.25">
      <c r="B11" s="335"/>
      <c r="C11" s="336"/>
      <c r="D11" s="336"/>
      <c r="E11" s="336"/>
      <c r="F11" s="336"/>
      <c r="G11" s="336"/>
      <c r="H11" s="336"/>
    </row>
    <row r="12" spans="2:11" x14ac:dyDescent="0.25">
      <c r="B12" s="335"/>
      <c r="C12" s="336"/>
      <c r="D12" s="336"/>
      <c r="E12" s="336"/>
      <c r="F12" s="336"/>
      <c r="G12" s="336"/>
      <c r="H12" s="336"/>
    </row>
  </sheetData>
  <mergeCells count="10">
    <mergeCell ref="B12:H12"/>
    <mergeCell ref="J2:K3"/>
    <mergeCell ref="B9:H9"/>
    <mergeCell ref="B11:H11"/>
    <mergeCell ref="B10:H10"/>
    <mergeCell ref="B2:H2"/>
    <mergeCell ref="B3:H3"/>
    <mergeCell ref="B8:H8"/>
    <mergeCell ref="F6:H6"/>
    <mergeCell ref="F7:H7"/>
  </mergeCells>
  <hyperlinks>
    <hyperlink ref="J2:K3" location="'Table of Contents'!A1" display="Go To Table Of Contents" xr:uid="{00000000-0004-0000-13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81"/>
  <sheetViews>
    <sheetView showGridLines="0" workbookViewId="0">
      <selection activeCell="L3" sqref="L3:M3"/>
    </sheetView>
  </sheetViews>
  <sheetFormatPr defaultRowHeight="15" x14ac:dyDescent="0.25"/>
  <cols>
    <col min="1" max="1" width="1.85546875" customWidth="1"/>
    <col min="3" max="3" width="44.42578125" style="9" customWidth="1"/>
    <col min="4" max="4" width="17" customWidth="1"/>
    <col min="5" max="5" width="11.7109375" customWidth="1"/>
    <col min="6" max="6" width="12.85546875" customWidth="1"/>
    <col min="7" max="7" width="13.140625" customWidth="1"/>
    <col min="8" max="8" width="16.140625" customWidth="1"/>
    <col min="9" max="9" width="11" customWidth="1"/>
    <col min="10" max="10" width="11.42578125" customWidth="1"/>
    <col min="11" max="11" width="3.5703125" customWidth="1"/>
    <col min="12" max="13" width="6.85546875" customWidth="1"/>
  </cols>
  <sheetData>
    <row r="1" spans="2:13" ht="12" customHeight="1" x14ac:dyDescent="0.25"/>
    <row r="2" spans="2:13" ht="15.75" x14ac:dyDescent="0.25">
      <c r="B2" s="340" t="s">
        <v>492</v>
      </c>
      <c r="C2" s="340"/>
      <c r="D2" s="340"/>
      <c r="E2" s="340"/>
      <c r="F2" s="340"/>
      <c r="G2" s="340"/>
      <c r="H2" s="340"/>
      <c r="I2" s="340"/>
      <c r="J2" s="340"/>
    </row>
    <row r="3" spans="2:13" ht="15" customHeight="1" x14ac:dyDescent="0.25">
      <c r="B3" s="341" t="s">
        <v>95</v>
      </c>
      <c r="C3" s="341"/>
      <c r="D3" s="341"/>
      <c r="E3" s="341"/>
      <c r="F3" s="341"/>
      <c r="G3" s="341"/>
      <c r="H3" s="341"/>
      <c r="I3" s="341"/>
      <c r="J3" s="341"/>
      <c r="L3" s="274" t="s">
        <v>303</v>
      </c>
      <c r="M3" s="274"/>
    </row>
    <row r="5" spans="2:13" ht="35.25" customHeight="1" x14ac:dyDescent="0.25">
      <c r="B5" s="415" t="s">
        <v>78</v>
      </c>
      <c r="C5" s="415" t="s">
        <v>146</v>
      </c>
      <c r="D5" s="415" t="s">
        <v>147</v>
      </c>
      <c r="E5" s="415" t="s">
        <v>148</v>
      </c>
      <c r="F5" s="415" t="s">
        <v>149</v>
      </c>
      <c r="G5" s="415" t="s">
        <v>150</v>
      </c>
      <c r="H5" s="415" t="s">
        <v>151</v>
      </c>
      <c r="I5" s="415" t="s">
        <v>152</v>
      </c>
      <c r="J5" s="415" t="s">
        <v>144</v>
      </c>
    </row>
    <row r="6" spans="2:13" x14ac:dyDescent="0.25">
      <c r="B6" s="483" t="s">
        <v>659</v>
      </c>
      <c r="C6" s="483"/>
      <c r="D6" s="483"/>
      <c r="E6" s="483"/>
      <c r="F6" s="483"/>
      <c r="G6" s="483"/>
      <c r="H6" s="483"/>
      <c r="I6" s="483"/>
      <c r="J6" s="483"/>
    </row>
    <row r="7" spans="2:13" x14ac:dyDescent="0.25">
      <c r="B7" s="420">
        <v>1</v>
      </c>
      <c r="C7" s="420" t="s">
        <v>660</v>
      </c>
      <c r="D7" s="482">
        <v>45093</v>
      </c>
      <c r="E7" s="482">
        <v>45397</v>
      </c>
      <c r="F7" s="420">
        <v>0.43</v>
      </c>
      <c r="G7" s="420">
        <v>0.38</v>
      </c>
      <c r="H7" s="420">
        <v>0.38</v>
      </c>
      <c r="I7" s="420">
        <v>0.05</v>
      </c>
      <c r="J7" s="420">
        <v>0</v>
      </c>
    </row>
    <row r="8" spans="2:13" x14ac:dyDescent="0.25">
      <c r="B8" s="420">
        <v>2</v>
      </c>
      <c r="C8" s="420" t="s">
        <v>661</v>
      </c>
      <c r="D8" s="482">
        <v>43069</v>
      </c>
      <c r="E8" s="482">
        <v>45568</v>
      </c>
      <c r="F8" s="420">
        <v>0.84</v>
      </c>
      <c r="G8" s="420">
        <v>0</v>
      </c>
      <c r="H8" s="420">
        <v>0</v>
      </c>
      <c r="I8" s="420">
        <v>0.04</v>
      </c>
      <c r="J8" s="420">
        <v>0.81</v>
      </c>
    </row>
    <row r="9" spans="2:13" x14ac:dyDescent="0.25">
      <c r="B9" s="420">
        <v>3</v>
      </c>
      <c r="C9" s="420" t="s">
        <v>662</v>
      </c>
      <c r="D9" s="482">
        <v>43864</v>
      </c>
      <c r="E9" s="482">
        <v>45785</v>
      </c>
      <c r="F9" s="420">
        <v>1.1499999999999999</v>
      </c>
      <c r="G9" s="420">
        <v>1.03</v>
      </c>
      <c r="H9" s="420">
        <v>1.03</v>
      </c>
      <c r="I9" s="420">
        <v>0.12</v>
      </c>
      <c r="J9" s="420">
        <v>0</v>
      </c>
    </row>
    <row r="10" spans="2:13" x14ac:dyDescent="0.25">
      <c r="B10" s="420">
        <v>4</v>
      </c>
      <c r="C10" s="420" t="s">
        <v>663</v>
      </c>
      <c r="D10" s="482">
        <v>45566</v>
      </c>
      <c r="E10" s="482">
        <v>45868</v>
      </c>
      <c r="F10" s="420">
        <v>1.96</v>
      </c>
      <c r="G10" s="420">
        <v>0</v>
      </c>
      <c r="H10" s="420">
        <v>0</v>
      </c>
      <c r="I10" s="420">
        <v>0.3</v>
      </c>
      <c r="J10" s="420">
        <v>1.66</v>
      </c>
    </row>
    <row r="11" spans="2:13" x14ac:dyDescent="0.25">
      <c r="B11" s="420">
        <v>5</v>
      </c>
      <c r="C11" s="420" t="s">
        <v>664</v>
      </c>
      <c r="D11" s="482">
        <v>45199</v>
      </c>
      <c r="E11" s="482">
        <v>45972</v>
      </c>
      <c r="F11" s="420">
        <v>7.0000000000000007E-2</v>
      </c>
      <c r="G11" s="420">
        <v>0.04</v>
      </c>
      <c r="H11" s="420">
        <v>0.04</v>
      </c>
      <c r="I11" s="420">
        <v>0.03</v>
      </c>
      <c r="J11" s="420">
        <v>0</v>
      </c>
    </row>
    <row r="12" spans="2:13" x14ac:dyDescent="0.25">
      <c r="B12" s="420">
        <v>6</v>
      </c>
      <c r="C12" s="420" t="s">
        <v>665</v>
      </c>
      <c r="D12" s="482">
        <v>45464</v>
      </c>
      <c r="E12" s="482">
        <v>45972</v>
      </c>
      <c r="F12" s="420">
        <v>3.86</v>
      </c>
      <c r="G12" s="420">
        <v>0.4</v>
      </c>
      <c r="H12" s="420">
        <v>0.4</v>
      </c>
      <c r="I12" s="420">
        <v>3.45</v>
      </c>
      <c r="J12" s="420">
        <v>0</v>
      </c>
    </row>
    <row r="13" spans="2:13" x14ac:dyDescent="0.25">
      <c r="B13" s="420">
        <v>7</v>
      </c>
      <c r="C13" s="420" t="s">
        <v>666</v>
      </c>
      <c r="D13" s="482">
        <v>45659</v>
      </c>
      <c r="E13" s="482">
        <v>45980</v>
      </c>
      <c r="F13" s="420">
        <v>0.02</v>
      </c>
      <c r="G13" s="420">
        <v>0</v>
      </c>
      <c r="H13" s="420">
        <v>0</v>
      </c>
      <c r="I13" s="420">
        <v>0.01</v>
      </c>
      <c r="J13" s="420">
        <v>0</v>
      </c>
    </row>
    <row r="14" spans="2:13" x14ac:dyDescent="0.25">
      <c r="B14" s="420">
        <v>8</v>
      </c>
      <c r="C14" s="420" t="s">
        <v>667</v>
      </c>
      <c r="D14" s="482">
        <v>45280</v>
      </c>
      <c r="E14" s="482">
        <v>45987</v>
      </c>
      <c r="F14" s="420">
        <v>5.16</v>
      </c>
      <c r="G14" s="420">
        <v>0</v>
      </c>
      <c r="H14" s="420">
        <v>0</v>
      </c>
      <c r="I14" s="420">
        <v>0.09</v>
      </c>
      <c r="J14" s="420">
        <v>5.0599999999999996</v>
      </c>
    </row>
    <row r="15" spans="2:13" x14ac:dyDescent="0.25">
      <c r="B15" s="420">
        <v>9</v>
      </c>
      <c r="C15" s="420" t="s">
        <v>668</v>
      </c>
      <c r="D15" s="482">
        <v>45633</v>
      </c>
      <c r="E15" s="482">
        <v>45987</v>
      </c>
      <c r="F15" s="420">
        <v>0.63</v>
      </c>
      <c r="G15" s="420">
        <v>0.59</v>
      </c>
      <c r="H15" s="420">
        <v>0.59</v>
      </c>
      <c r="I15" s="420">
        <v>0.05</v>
      </c>
      <c r="J15" s="420">
        <v>0</v>
      </c>
    </row>
    <row r="16" spans="2:13" x14ac:dyDescent="0.25">
      <c r="B16" s="420">
        <v>10</v>
      </c>
      <c r="C16" s="420" t="s">
        <v>669</v>
      </c>
      <c r="D16" s="482">
        <v>45476</v>
      </c>
      <c r="E16" s="482">
        <v>45989</v>
      </c>
      <c r="F16" s="420">
        <v>41.2</v>
      </c>
      <c r="G16" s="420">
        <v>0</v>
      </c>
      <c r="H16" s="420">
        <v>0</v>
      </c>
      <c r="I16" s="420">
        <v>0.35</v>
      </c>
      <c r="J16" s="420">
        <v>40.85</v>
      </c>
    </row>
    <row r="17" spans="2:10" x14ac:dyDescent="0.25">
      <c r="B17" s="420">
        <v>11</v>
      </c>
      <c r="C17" s="420" t="s">
        <v>670</v>
      </c>
      <c r="D17" s="482">
        <v>45160</v>
      </c>
      <c r="E17" s="482">
        <v>46003</v>
      </c>
      <c r="F17" s="420">
        <v>0.09</v>
      </c>
      <c r="G17" s="420">
        <v>0</v>
      </c>
      <c r="H17" s="420">
        <v>0</v>
      </c>
      <c r="I17" s="420">
        <v>0.04</v>
      </c>
      <c r="J17" s="420">
        <v>0.05</v>
      </c>
    </row>
    <row r="18" spans="2:10" x14ac:dyDescent="0.25">
      <c r="B18" s="420">
        <v>12</v>
      </c>
      <c r="C18" s="420" t="s">
        <v>671</v>
      </c>
      <c r="D18" s="482">
        <v>45717</v>
      </c>
      <c r="E18" s="482">
        <v>46003</v>
      </c>
      <c r="F18" s="420">
        <v>0.04</v>
      </c>
      <c r="G18" s="420">
        <v>0</v>
      </c>
      <c r="H18" s="420">
        <v>0</v>
      </c>
      <c r="I18" s="420">
        <v>0.04</v>
      </c>
      <c r="J18" s="420">
        <v>0</v>
      </c>
    </row>
    <row r="19" spans="2:10" x14ac:dyDescent="0.25">
      <c r="B19" s="420">
        <v>13</v>
      </c>
      <c r="C19" s="420" t="s">
        <v>672</v>
      </c>
      <c r="D19" s="482">
        <v>45717</v>
      </c>
      <c r="E19" s="482">
        <v>46003</v>
      </c>
      <c r="F19" s="420">
        <v>0.06</v>
      </c>
      <c r="G19" s="420">
        <v>0</v>
      </c>
      <c r="H19" s="420">
        <v>0</v>
      </c>
      <c r="I19" s="420">
        <v>0.06</v>
      </c>
      <c r="J19" s="420">
        <v>0</v>
      </c>
    </row>
    <row r="20" spans="2:10" x14ac:dyDescent="0.25">
      <c r="B20" s="420">
        <v>14</v>
      </c>
      <c r="C20" s="420" t="s">
        <v>673</v>
      </c>
      <c r="D20" s="482">
        <v>45717</v>
      </c>
      <c r="E20" s="482">
        <v>46003</v>
      </c>
      <c r="F20" s="420">
        <v>0.06</v>
      </c>
      <c r="G20" s="420">
        <v>0</v>
      </c>
      <c r="H20" s="420">
        <v>0</v>
      </c>
      <c r="I20" s="420">
        <v>0.06</v>
      </c>
      <c r="J20" s="420">
        <v>0</v>
      </c>
    </row>
    <row r="21" spans="2:10" x14ac:dyDescent="0.25">
      <c r="B21" s="420">
        <v>15</v>
      </c>
      <c r="C21" s="420" t="s">
        <v>674</v>
      </c>
      <c r="D21" s="482">
        <v>45745</v>
      </c>
      <c r="E21" s="482">
        <v>46007</v>
      </c>
      <c r="F21" s="420">
        <v>1.22</v>
      </c>
      <c r="G21" s="420">
        <v>1.19</v>
      </c>
      <c r="H21" s="420">
        <v>1.19</v>
      </c>
      <c r="I21" s="420">
        <v>0.03</v>
      </c>
      <c r="J21" s="420">
        <v>0</v>
      </c>
    </row>
    <row r="22" spans="2:10" x14ac:dyDescent="0.25">
      <c r="B22" s="416" t="s">
        <v>557</v>
      </c>
      <c r="C22" s="416"/>
      <c r="D22" s="416"/>
      <c r="E22" s="416"/>
      <c r="F22" s="416"/>
      <c r="G22" s="416"/>
      <c r="H22" s="416"/>
      <c r="I22" s="416"/>
      <c r="J22" s="416"/>
    </row>
    <row r="23" spans="2:10" x14ac:dyDescent="0.25">
      <c r="B23" s="420">
        <v>1</v>
      </c>
      <c r="C23" s="420" t="s">
        <v>675</v>
      </c>
      <c r="D23" s="482">
        <v>44651</v>
      </c>
      <c r="E23" s="482">
        <v>46028</v>
      </c>
      <c r="F23" s="420">
        <v>2.61</v>
      </c>
      <c r="G23" s="420">
        <v>1.56</v>
      </c>
      <c r="H23" s="420">
        <v>1.56</v>
      </c>
      <c r="I23" s="420">
        <v>0</v>
      </c>
      <c r="J23" s="420">
        <v>1.05</v>
      </c>
    </row>
    <row r="24" spans="2:10" x14ac:dyDescent="0.25">
      <c r="B24" s="420">
        <v>2</v>
      </c>
      <c r="C24" s="420" t="s">
        <v>676</v>
      </c>
      <c r="D24" s="482">
        <v>45486</v>
      </c>
      <c r="E24" s="482">
        <v>46028</v>
      </c>
      <c r="F24" s="420">
        <v>0.31</v>
      </c>
      <c r="G24" s="420">
        <v>0.28000000000000003</v>
      </c>
      <c r="H24" s="420">
        <v>0.28000000000000003</v>
      </c>
      <c r="I24" s="420">
        <v>0.03</v>
      </c>
      <c r="J24" s="420">
        <v>0</v>
      </c>
    </row>
    <row r="25" spans="2:10" x14ac:dyDescent="0.25">
      <c r="B25" s="420">
        <v>3</v>
      </c>
      <c r="C25" s="420" t="s">
        <v>677</v>
      </c>
      <c r="D25" s="482">
        <v>45731</v>
      </c>
      <c r="E25" s="482">
        <v>46028</v>
      </c>
      <c r="F25" s="420">
        <v>4.04</v>
      </c>
      <c r="G25" s="420">
        <v>3.98</v>
      </c>
      <c r="H25" s="420">
        <v>3.98</v>
      </c>
      <c r="I25" s="420">
        <v>0.05</v>
      </c>
      <c r="J25" s="420">
        <v>0</v>
      </c>
    </row>
    <row r="26" spans="2:10" x14ac:dyDescent="0.25">
      <c r="B26" s="420">
        <v>4</v>
      </c>
      <c r="C26" s="420" t="s">
        <v>678</v>
      </c>
      <c r="D26" s="482">
        <v>45918</v>
      </c>
      <c r="E26" s="482">
        <v>46029</v>
      </c>
      <c r="F26" s="420">
        <v>34.700000000000003</v>
      </c>
      <c r="G26" s="420">
        <v>34.53</v>
      </c>
      <c r="H26" s="420">
        <v>34.53</v>
      </c>
      <c r="I26" s="420">
        <v>0.17</v>
      </c>
      <c r="J26" s="420">
        <v>0</v>
      </c>
    </row>
    <row r="27" spans="2:10" x14ac:dyDescent="0.25">
      <c r="B27" s="420">
        <v>5</v>
      </c>
      <c r="C27" s="420" t="s">
        <v>679</v>
      </c>
      <c r="D27" s="482">
        <v>45507</v>
      </c>
      <c r="E27" s="482">
        <v>46030</v>
      </c>
      <c r="F27" s="420">
        <v>8.49</v>
      </c>
      <c r="G27" s="420">
        <v>0</v>
      </c>
      <c r="H27" s="420">
        <v>0</v>
      </c>
      <c r="I27" s="420">
        <v>0.05</v>
      </c>
      <c r="J27" s="420">
        <v>8.43</v>
      </c>
    </row>
    <row r="28" spans="2:10" x14ac:dyDescent="0.25">
      <c r="B28" s="420">
        <v>6</v>
      </c>
      <c r="C28" s="420" t="s">
        <v>680</v>
      </c>
      <c r="D28" s="482">
        <v>44578</v>
      </c>
      <c r="E28" s="482">
        <v>46030</v>
      </c>
      <c r="F28" s="420">
        <v>0.08</v>
      </c>
      <c r="G28" s="420">
        <v>0</v>
      </c>
      <c r="H28" s="420">
        <v>0</v>
      </c>
      <c r="I28" s="420">
        <v>0.08</v>
      </c>
      <c r="J28" s="420">
        <v>0</v>
      </c>
    </row>
    <row r="29" spans="2:10" x14ac:dyDescent="0.25">
      <c r="B29" s="420">
        <v>7</v>
      </c>
      <c r="C29" s="420" t="s">
        <v>681</v>
      </c>
      <c r="D29" s="482">
        <v>45509</v>
      </c>
      <c r="E29" s="482">
        <v>46030</v>
      </c>
      <c r="F29" s="420">
        <v>1.69</v>
      </c>
      <c r="G29" s="420">
        <v>1.65</v>
      </c>
      <c r="H29" s="420">
        <v>1.65</v>
      </c>
      <c r="I29" s="420">
        <v>0.04</v>
      </c>
      <c r="J29" s="420">
        <v>0</v>
      </c>
    </row>
    <row r="30" spans="2:10" x14ac:dyDescent="0.25">
      <c r="B30" s="420">
        <v>8</v>
      </c>
      <c r="C30" s="420" t="s">
        <v>682</v>
      </c>
      <c r="D30" s="482">
        <v>45565</v>
      </c>
      <c r="E30" s="482">
        <v>46030</v>
      </c>
      <c r="F30" s="420">
        <v>0.33</v>
      </c>
      <c r="G30" s="420">
        <v>0.3</v>
      </c>
      <c r="H30" s="420">
        <v>0.3</v>
      </c>
      <c r="I30" s="420">
        <v>0.03</v>
      </c>
      <c r="J30" s="420">
        <v>0</v>
      </c>
    </row>
    <row r="31" spans="2:10" x14ac:dyDescent="0.25">
      <c r="B31" s="420">
        <v>9</v>
      </c>
      <c r="C31" s="420" t="s">
        <v>683</v>
      </c>
      <c r="D31" s="482">
        <v>45745</v>
      </c>
      <c r="E31" s="482">
        <v>46030</v>
      </c>
      <c r="F31" s="420">
        <v>2.34</v>
      </c>
      <c r="G31" s="420">
        <v>0.02</v>
      </c>
      <c r="H31" s="420">
        <v>0.02</v>
      </c>
      <c r="I31" s="420">
        <v>0.2</v>
      </c>
      <c r="J31" s="420">
        <v>2.12</v>
      </c>
    </row>
    <row r="32" spans="2:10" x14ac:dyDescent="0.25">
      <c r="B32" s="420">
        <v>10</v>
      </c>
      <c r="C32" s="420" t="s">
        <v>684</v>
      </c>
      <c r="D32" s="482">
        <v>45202</v>
      </c>
      <c r="E32" s="482">
        <v>46035</v>
      </c>
      <c r="F32" s="420">
        <v>0.22</v>
      </c>
      <c r="G32" s="420">
        <v>0</v>
      </c>
      <c r="H32" s="420">
        <v>0</v>
      </c>
      <c r="I32" s="420">
        <v>0.01</v>
      </c>
      <c r="J32" s="420">
        <v>0.21</v>
      </c>
    </row>
    <row r="33" spans="2:10" x14ac:dyDescent="0.25">
      <c r="B33" s="420">
        <v>11</v>
      </c>
      <c r="C33" s="420" t="s">
        <v>685</v>
      </c>
      <c r="D33" s="482">
        <v>44526</v>
      </c>
      <c r="E33" s="482">
        <v>46035</v>
      </c>
      <c r="F33" s="420">
        <v>5.6</v>
      </c>
      <c r="G33" s="420">
        <v>4.8600000000000003</v>
      </c>
      <c r="H33" s="420">
        <v>4.8600000000000003</v>
      </c>
      <c r="I33" s="420">
        <v>0.73</v>
      </c>
      <c r="J33" s="420">
        <v>0</v>
      </c>
    </row>
    <row r="34" spans="2:10" x14ac:dyDescent="0.25">
      <c r="B34" s="420">
        <v>12</v>
      </c>
      <c r="C34" s="420" t="s">
        <v>686</v>
      </c>
      <c r="D34" s="482">
        <v>45379</v>
      </c>
      <c r="E34" s="482">
        <v>46035</v>
      </c>
      <c r="F34" s="420">
        <v>0.12</v>
      </c>
      <c r="G34" s="420">
        <v>0</v>
      </c>
      <c r="H34" s="420">
        <v>0</v>
      </c>
      <c r="I34" s="420">
        <v>0.03</v>
      </c>
      <c r="J34" s="420">
        <v>0.09</v>
      </c>
    </row>
    <row r="35" spans="2:10" x14ac:dyDescent="0.25">
      <c r="B35" s="420">
        <v>13</v>
      </c>
      <c r="C35" s="420" t="s">
        <v>687</v>
      </c>
      <c r="D35" s="482">
        <v>45558</v>
      </c>
      <c r="E35" s="482">
        <v>46035</v>
      </c>
      <c r="F35" s="420">
        <v>0.04</v>
      </c>
      <c r="G35" s="420">
        <v>0.02</v>
      </c>
      <c r="H35" s="420">
        <v>0.02</v>
      </c>
      <c r="I35" s="420">
        <v>0.02</v>
      </c>
      <c r="J35" s="420">
        <v>0</v>
      </c>
    </row>
    <row r="36" spans="2:10" x14ac:dyDescent="0.25">
      <c r="B36" s="420">
        <v>14</v>
      </c>
      <c r="C36" s="420" t="s">
        <v>688</v>
      </c>
      <c r="D36" s="482">
        <v>44629</v>
      </c>
      <c r="E36" s="482">
        <v>46042</v>
      </c>
      <c r="F36" s="420">
        <v>0.03</v>
      </c>
      <c r="G36" s="420">
        <v>0.03</v>
      </c>
      <c r="H36" s="420">
        <v>0.03</v>
      </c>
      <c r="I36" s="420"/>
      <c r="J36" s="420">
        <v>0</v>
      </c>
    </row>
    <row r="37" spans="2:10" x14ac:dyDescent="0.25">
      <c r="B37" s="420">
        <v>15</v>
      </c>
      <c r="C37" s="420" t="s">
        <v>689</v>
      </c>
      <c r="D37" s="482">
        <v>45663</v>
      </c>
      <c r="E37" s="482">
        <v>46042</v>
      </c>
      <c r="F37" s="420">
        <v>4.5199999999999996</v>
      </c>
      <c r="G37" s="420">
        <v>0</v>
      </c>
      <c r="H37" s="420">
        <v>0</v>
      </c>
      <c r="I37" s="420">
        <v>0.03</v>
      </c>
      <c r="J37" s="420">
        <v>4.49</v>
      </c>
    </row>
    <row r="38" spans="2:10" x14ac:dyDescent="0.25">
      <c r="B38" s="420">
        <v>16</v>
      </c>
      <c r="C38" s="420" t="s">
        <v>690</v>
      </c>
      <c r="D38" s="482">
        <v>45545</v>
      </c>
      <c r="E38" s="482">
        <v>46044</v>
      </c>
      <c r="F38" s="420">
        <v>0</v>
      </c>
      <c r="G38" s="420">
        <v>0</v>
      </c>
      <c r="H38" s="420">
        <v>0</v>
      </c>
      <c r="I38" s="420">
        <v>0</v>
      </c>
      <c r="J38" s="420">
        <v>0</v>
      </c>
    </row>
    <row r="39" spans="2:10" x14ac:dyDescent="0.25">
      <c r="B39" s="420">
        <v>17</v>
      </c>
      <c r="C39" s="420" t="s">
        <v>691</v>
      </c>
      <c r="D39" s="482">
        <v>45894</v>
      </c>
      <c r="E39" s="482">
        <v>46049</v>
      </c>
      <c r="F39" s="420">
        <v>0.05</v>
      </c>
      <c r="G39" s="420">
        <v>0.02</v>
      </c>
      <c r="H39" s="420">
        <v>0.02</v>
      </c>
      <c r="I39" s="420">
        <v>0.03</v>
      </c>
      <c r="J39" s="420">
        <v>0</v>
      </c>
    </row>
    <row r="40" spans="2:10" x14ac:dyDescent="0.25">
      <c r="B40" s="420">
        <v>18</v>
      </c>
      <c r="C40" s="420" t="s">
        <v>692</v>
      </c>
      <c r="D40" s="482">
        <v>45750</v>
      </c>
      <c r="E40" s="482">
        <v>46051</v>
      </c>
      <c r="F40" s="420">
        <v>0.13</v>
      </c>
      <c r="G40" s="420">
        <v>0</v>
      </c>
      <c r="H40" s="420">
        <v>0</v>
      </c>
      <c r="I40" s="420">
        <v>0.13</v>
      </c>
      <c r="J40" s="420">
        <v>0</v>
      </c>
    </row>
    <row r="41" spans="2:10" x14ac:dyDescent="0.25">
      <c r="B41" s="420">
        <v>19</v>
      </c>
      <c r="C41" s="420" t="s">
        <v>693</v>
      </c>
      <c r="D41" s="482">
        <v>45159</v>
      </c>
      <c r="E41" s="482">
        <v>46052</v>
      </c>
      <c r="F41" s="420">
        <v>0.16</v>
      </c>
      <c r="G41" s="420">
        <v>0</v>
      </c>
      <c r="H41" s="420">
        <v>0</v>
      </c>
      <c r="I41" s="420">
        <v>0.16</v>
      </c>
      <c r="J41" s="420">
        <v>0</v>
      </c>
    </row>
    <row r="42" spans="2:10" x14ac:dyDescent="0.25">
      <c r="B42" s="420">
        <v>20</v>
      </c>
      <c r="C42" s="420" t="s">
        <v>694</v>
      </c>
      <c r="D42" s="482">
        <v>45443</v>
      </c>
      <c r="E42" s="482">
        <v>46052</v>
      </c>
      <c r="F42" s="420">
        <v>0</v>
      </c>
      <c r="G42" s="420">
        <v>0</v>
      </c>
      <c r="H42" s="420">
        <v>0</v>
      </c>
      <c r="I42" s="420">
        <v>0</v>
      </c>
      <c r="J42" s="420">
        <v>0</v>
      </c>
    </row>
    <row r="43" spans="2:10" x14ac:dyDescent="0.25">
      <c r="B43" s="420">
        <v>21</v>
      </c>
      <c r="C43" s="420" t="s">
        <v>695</v>
      </c>
      <c r="D43" s="482">
        <v>45681</v>
      </c>
      <c r="E43" s="482">
        <v>46052</v>
      </c>
      <c r="F43" s="420">
        <v>2.42</v>
      </c>
      <c r="G43" s="420">
        <v>0</v>
      </c>
      <c r="H43" s="420">
        <v>0</v>
      </c>
      <c r="I43" s="420">
        <v>0.09</v>
      </c>
      <c r="J43" s="420">
        <v>2.33</v>
      </c>
    </row>
    <row r="44" spans="2:10" x14ac:dyDescent="0.25">
      <c r="B44" s="420">
        <v>22</v>
      </c>
      <c r="C44" s="420" t="s">
        <v>696</v>
      </c>
      <c r="D44" s="482">
        <v>45728</v>
      </c>
      <c r="E44" s="482">
        <v>46058</v>
      </c>
      <c r="F44" s="420">
        <v>0.33</v>
      </c>
      <c r="G44" s="420">
        <v>0.28000000000000003</v>
      </c>
      <c r="H44" s="420">
        <v>0.28000000000000003</v>
      </c>
      <c r="I44" s="420">
        <v>0.05</v>
      </c>
      <c r="J44" s="420">
        <v>0</v>
      </c>
    </row>
    <row r="45" spans="2:10" x14ac:dyDescent="0.25">
      <c r="B45" s="420">
        <v>23</v>
      </c>
      <c r="C45" s="420" t="s">
        <v>697</v>
      </c>
      <c r="D45" s="482">
        <v>45931</v>
      </c>
      <c r="E45" s="482">
        <v>46058</v>
      </c>
      <c r="F45" s="420">
        <v>0.06</v>
      </c>
      <c r="G45" s="420">
        <v>0</v>
      </c>
      <c r="H45" s="420">
        <v>0</v>
      </c>
      <c r="I45" s="420">
        <v>0.06</v>
      </c>
      <c r="J45" s="420">
        <v>0</v>
      </c>
    </row>
    <row r="46" spans="2:10" x14ac:dyDescent="0.25">
      <c r="B46" s="420">
        <v>24</v>
      </c>
      <c r="C46" s="420" t="s">
        <v>698</v>
      </c>
      <c r="D46" s="482">
        <v>44942</v>
      </c>
      <c r="E46" s="482">
        <v>46059</v>
      </c>
      <c r="F46" s="420">
        <v>16.39</v>
      </c>
      <c r="G46" s="420">
        <v>0</v>
      </c>
      <c r="H46" s="420">
        <v>0</v>
      </c>
      <c r="I46" s="420">
        <v>5.04</v>
      </c>
      <c r="J46" s="420">
        <v>11.34</v>
      </c>
    </row>
    <row r="47" spans="2:10" x14ac:dyDescent="0.25">
      <c r="B47" s="420">
        <v>25</v>
      </c>
      <c r="C47" s="420" t="s">
        <v>699</v>
      </c>
      <c r="D47" s="482">
        <v>45679</v>
      </c>
      <c r="E47" s="482">
        <v>46059</v>
      </c>
      <c r="F47" s="420">
        <v>0</v>
      </c>
      <c r="G47" s="420">
        <v>0</v>
      </c>
      <c r="H47" s="420">
        <v>0</v>
      </c>
      <c r="I47" s="420">
        <v>0</v>
      </c>
      <c r="J47" s="420">
        <v>0</v>
      </c>
    </row>
    <row r="48" spans="2:10" x14ac:dyDescent="0.25">
      <c r="B48" s="420">
        <v>26</v>
      </c>
      <c r="C48" s="420" t="s">
        <v>700</v>
      </c>
      <c r="D48" s="482">
        <v>45813</v>
      </c>
      <c r="E48" s="482">
        <v>46063</v>
      </c>
      <c r="F48" s="420">
        <v>2.78</v>
      </c>
      <c r="G48" s="420">
        <v>2.75</v>
      </c>
      <c r="H48" s="420">
        <v>2.75</v>
      </c>
      <c r="I48" s="420">
        <v>0.04</v>
      </c>
      <c r="J48" s="420">
        <v>0</v>
      </c>
    </row>
    <row r="49" spans="2:10" x14ac:dyDescent="0.25">
      <c r="B49" s="420">
        <v>27</v>
      </c>
      <c r="C49" s="420" t="s">
        <v>701</v>
      </c>
      <c r="D49" s="482">
        <v>45691</v>
      </c>
      <c r="E49" s="482">
        <v>46065</v>
      </c>
      <c r="F49" s="420">
        <v>1.2</v>
      </c>
      <c r="G49" s="420">
        <v>1.2</v>
      </c>
      <c r="H49" s="420">
        <v>1.2</v>
      </c>
      <c r="I49" s="420">
        <v>0</v>
      </c>
      <c r="J49" s="420">
        <v>0</v>
      </c>
    </row>
    <row r="50" spans="2:10" x14ac:dyDescent="0.25">
      <c r="B50" s="420">
        <v>28</v>
      </c>
      <c r="C50" s="420" t="s">
        <v>702</v>
      </c>
      <c r="D50" s="482">
        <v>45390</v>
      </c>
      <c r="E50" s="482">
        <v>46070</v>
      </c>
      <c r="F50" s="420">
        <v>1.43</v>
      </c>
      <c r="G50" s="420">
        <v>0</v>
      </c>
      <c r="H50" s="420">
        <v>0</v>
      </c>
      <c r="I50" s="420">
        <v>0.06</v>
      </c>
      <c r="J50" s="420">
        <v>1.37</v>
      </c>
    </row>
    <row r="51" spans="2:10" x14ac:dyDescent="0.25">
      <c r="B51" s="420">
        <v>29</v>
      </c>
      <c r="C51" s="420" t="s">
        <v>703</v>
      </c>
      <c r="D51" s="482">
        <v>45336</v>
      </c>
      <c r="E51" s="482">
        <v>46073</v>
      </c>
      <c r="F51" s="420">
        <v>7.98</v>
      </c>
      <c r="G51" s="420">
        <v>7.94</v>
      </c>
      <c r="H51" s="420">
        <v>7.94</v>
      </c>
      <c r="I51" s="420">
        <v>0.04</v>
      </c>
      <c r="J51" s="420">
        <v>0</v>
      </c>
    </row>
    <row r="52" spans="2:10" x14ac:dyDescent="0.25">
      <c r="B52" s="420">
        <v>30</v>
      </c>
      <c r="C52" s="420" t="s">
        <v>704</v>
      </c>
      <c r="D52" s="482">
        <v>45525</v>
      </c>
      <c r="E52" s="482">
        <v>46073</v>
      </c>
      <c r="F52" s="420">
        <v>0.48</v>
      </c>
      <c r="G52" s="420">
        <v>0.4</v>
      </c>
      <c r="H52" s="420">
        <v>0.4</v>
      </c>
      <c r="I52" s="420">
        <v>0.08</v>
      </c>
      <c r="J52" s="420">
        <v>0</v>
      </c>
    </row>
    <row r="53" spans="2:10" x14ac:dyDescent="0.25">
      <c r="B53" s="420">
        <v>31</v>
      </c>
      <c r="C53" s="420" t="s">
        <v>705</v>
      </c>
      <c r="D53" s="482">
        <v>45747</v>
      </c>
      <c r="E53" s="482">
        <v>46073</v>
      </c>
      <c r="F53" s="420">
        <v>11.49</v>
      </c>
      <c r="G53" s="420">
        <v>0</v>
      </c>
      <c r="H53" s="420">
        <v>0</v>
      </c>
      <c r="I53" s="420">
        <v>11.49</v>
      </c>
      <c r="J53" s="420">
        <v>0</v>
      </c>
    </row>
    <row r="54" spans="2:10" x14ac:dyDescent="0.25">
      <c r="B54" s="420">
        <v>32</v>
      </c>
      <c r="C54" s="420" t="s">
        <v>706</v>
      </c>
      <c r="D54" s="482">
        <v>45746</v>
      </c>
      <c r="E54" s="482">
        <v>46073</v>
      </c>
      <c r="F54" s="420">
        <v>1.31</v>
      </c>
      <c r="G54" s="420">
        <v>1.04</v>
      </c>
      <c r="H54" s="420">
        <v>1.04</v>
      </c>
      <c r="I54" s="420">
        <v>0.27</v>
      </c>
      <c r="J54" s="420">
        <v>0</v>
      </c>
    </row>
    <row r="55" spans="2:10" x14ac:dyDescent="0.25">
      <c r="B55" s="420">
        <v>33</v>
      </c>
      <c r="C55" s="420" t="s">
        <v>707</v>
      </c>
      <c r="D55" s="482">
        <v>43732</v>
      </c>
      <c r="E55" s="482">
        <v>46076</v>
      </c>
      <c r="F55" s="420">
        <v>2.73</v>
      </c>
      <c r="G55" s="420">
        <v>2.71</v>
      </c>
      <c r="H55" s="420">
        <v>2.71</v>
      </c>
      <c r="I55" s="420">
        <v>0.02</v>
      </c>
      <c r="J55" s="420">
        <v>0</v>
      </c>
    </row>
    <row r="56" spans="2:10" x14ac:dyDescent="0.25">
      <c r="B56" s="420">
        <v>34</v>
      </c>
      <c r="C56" s="420" t="s">
        <v>708</v>
      </c>
      <c r="D56" s="482">
        <v>44286</v>
      </c>
      <c r="E56" s="482">
        <v>46077</v>
      </c>
      <c r="F56" s="420">
        <v>7.98</v>
      </c>
      <c r="G56" s="420">
        <v>0.02</v>
      </c>
      <c r="H56" s="420">
        <v>0.02</v>
      </c>
      <c r="I56" s="420">
        <v>0.4</v>
      </c>
      <c r="J56" s="420">
        <v>7.56</v>
      </c>
    </row>
    <row r="57" spans="2:10" x14ac:dyDescent="0.25">
      <c r="B57" s="420">
        <v>35</v>
      </c>
      <c r="C57" s="420" t="s">
        <v>709</v>
      </c>
      <c r="D57" s="482">
        <v>45481</v>
      </c>
      <c r="E57" s="482">
        <v>46077</v>
      </c>
      <c r="F57" s="420">
        <v>0.83</v>
      </c>
      <c r="G57" s="420">
        <v>0</v>
      </c>
      <c r="H57" s="420">
        <v>0</v>
      </c>
      <c r="I57" s="420">
        <v>0.83</v>
      </c>
      <c r="J57" s="420">
        <v>0</v>
      </c>
    </row>
    <row r="58" spans="2:10" x14ac:dyDescent="0.25">
      <c r="B58" s="420">
        <v>36</v>
      </c>
      <c r="C58" s="420" t="s">
        <v>710</v>
      </c>
      <c r="D58" s="482">
        <v>45369</v>
      </c>
      <c r="E58" s="482">
        <v>46077</v>
      </c>
      <c r="F58" s="420">
        <v>4.42</v>
      </c>
      <c r="G58" s="420">
        <v>4.37</v>
      </c>
      <c r="H58" s="420">
        <v>4.37</v>
      </c>
      <c r="I58" s="420">
        <v>0.05</v>
      </c>
      <c r="J58" s="420">
        <v>0</v>
      </c>
    </row>
    <row r="59" spans="2:10" x14ac:dyDescent="0.25">
      <c r="B59" s="420">
        <v>37</v>
      </c>
      <c r="C59" s="420" t="s">
        <v>711</v>
      </c>
      <c r="D59" s="482">
        <v>45355</v>
      </c>
      <c r="E59" s="482">
        <v>46080</v>
      </c>
      <c r="F59" s="420">
        <v>0.64</v>
      </c>
      <c r="G59" s="420">
        <v>0</v>
      </c>
      <c r="H59" s="420">
        <v>0</v>
      </c>
      <c r="I59" s="420">
        <v>0.64</v>
      </c>
      <c r="J59" s="420">
        <v>0</v>
      </c>
    </row>
    <row r="60" spans="2:10" x14ac:dyDescent="0.25">
      <c r="B60" s="420">
        <v>38</v>
      </c>
      <c r="C60" s="420" t="s">
        <v>712</v>
      </c>
      <c r="D60" s="482">
        <v>45587</v>
      </c>
      <c r="E60" s="482">
        <v>46080</v>
      </c>
      <c r="F60" s="420">
        <v>3.73</v>
      </c>
      <c r="G60" s="420">
        <v>3.33</v>
      </c>
      <c r="H60" s="420">
        <v>3.33</v>
      </c>
      <c r="I60" s="420">
        <v>0.39</v>
      </c>
      <c r="J60" s="420">
        <v>0</v>
      </c>
    </row>
    <row r="61" spans="2:10" x14ac:dyDescent="0.25">
      <c r="B61" s="420">
        <v>39</v>
      </c>
      <c r="C61" s="420" t="s">
        <v>713</v>
      </c>
      <c r="D61" s="482">
        <v>45617</v>
      </c>
      <c r="E61" s="482">
        <v>46080</v>
      </c>
      <c r="F61" s="420">
        <v>0.03</v>
      </c>
      <c r="G61" s="420">
        <v>0.02</v>
      </c>
      <c r="H61" s="420">
        <v>0.02</v>
      </c>
      <c r="I61" s="420">
        <v>0.01</v>
      </c>
      <c r="J61" s="420">
        <v>0</v>
      </c>
    </row>
    <row r="62" spans="2:10" x14ac:dyDescent="0.25">
      <c r="B62" s="420">
        <v>40</v>
      </c>
      <c r="C62" s="420" t="s">
        <v>714</v>
      </c>
      <c r="D62" s="482">
        <v>44550</v>
      </c>
      <c r="E62" s="482">
        <v>46080</v>
      </c>
      <c r="F62" s="420">
        <v>0.52</v>
      </c>
      <c r="G62" s="420">
        <v>0.46</v>
      </c>
      <c r="H62" s="420">
        <v>0.46</v>
      </c>
      <c r="I62" s="420">
        <v>0.06</v>
      </c>
      <c r="J62" s="420">
        <v>0</v>
      </c>
    </row>
    <row r="63" spans="2:10" x14ac:dyDescent="0.25">
      <c r="B63" s="420">
        <v>41</v>
      </c>
      <c r="C63" s="420" t="s">
        <v>715</v>
      </c>
      <c r="D63" s="482">
        <v>45694</v>
      </c>
      <c r="E63" s="482">
        <v>46080</v>
      </c>
      <c r="F63" s="420">
        <v>977.1</v>
      </c>
      <c r="G63" s="420">
        <v>976.9</v>
      </c>
      <c r="H63" s="420">
        <v>976.9</v>
      </c>
      <c r="I63" s="420">
        <v>0.2</v>
      </c>
      <c r="J63" s="420">
        <v>0</v>
      </c>
    </row>
    <row r="64" spans="2:10" x14ac:dyDescent="0.25">
      <c r="B64" s="420">
        <v>42</v>
      </c>
      <c r="C64" s="420" t="s">
        <v>716</v>
      </c>
      <c r="D64" s="482">
        <v>45565</v>
      </c>
      <c r="E64" s="482">
        <v>46083</v>
      </c>
      <c r="F64" s="420">
        <v>0.3</v>
      </c>
      <c r="G64" s="420">
        <v>0.27</v>
      </c>
      <c r="H64" s="420">
        <v>0.27</v>
      </c>
      <c r="I64" s="420">
        <v>0.03</v>
      </c>
      <c r="J64" s="420">
        <v>0</v>
      </c>
    </row>
    <row r="65" spans="2:10" x14ac:dyDescent="0.25">
      <c r="B65" s="420">
        <v>43</v>
      </c>
      <c r="C65" s="420" t="s">
        <v>717</v>
      </c>
      <c r="D65" s="482">
        <v>45280</v>
      </c>
      <c r="E65" s="482">
        <v>46085</v>
      </c>
      <c r="F65" s="420">
        <v>2.77</v>
      </c>
      <c r="G65" s="420">
        <v>0.01</v>
      </c>
      <c r="H65" s="420">
        <v>0.01</v>
      </c>
      <c r="I65" s="420">
        <v>0.23</v>
      </c>
      <c r="J65" s="420">
        <v>2.54</v>
      </c>
    </row>
    <row r="66" spans="2:10" x14ac:dyDescent="0.25">
      <c r="B66" s="420">
        <v>44</v>
      </c>
      <c r="C66" s="420" t="s">
        <v>718</v>
      </c>
      <c r="D66" s="482">
        <v>45589</v>
      </c>
      <c r="E66" s="482">
        <v>46087</v>
      </c>
      <c r="F66" s="420">
        <v>0.64</v>
      </c>
      <c r="G66" s="420">
        <v>0</v>
      </c>
      <c r="H66" s="420">
        <v>0</v>
      </c>
      <c r="I66" s="420">
        <v>0.04</v>
      </c>
      <c r="J66" s="420">
        <v>0.6</v>
      </c>
    </row>
    <row r="67" spans="2:10" x14ac:dyDescent="0.25">
      <c r="B67" s="420">
        <v>45</v>
      </c>
      <c r="C67" s="420" t="s">
        <v>719</v>
      </c>
      <c r="D67" s="482">
        <v>45744</v>
      </c>
      <c r="E67" s="482">
        <v>46087</v>
      </c>
      <c r="F67" s="420">
        <v>0.35</v>
      </c>
      <c r="G67" s="420">
        <v>0.35</v>
      </c>
      <c r="H67" s="420">
        <v>0.35</v>
      </c>
      <c r="I67" s="420">
        <v>0.01</v>
      </c>
      <c r="J67" s="420">
        <v>0</v>
      </c>
    </row>
    <row r="68" spans="2:10" x14ac:dyDescent="0.25">
      <c r="B68" s="420">
        <v>46</v>
      </c>
      <c r="C68" s="420" t="s">
        <v>720</v>
      </c>
      <c r="D68" s="482">
        <v>45699</v>
      </c>
      <c r="E68" s="482">
        <v>46092</v>
      </c>
      <c r="F68" s="420">
        <v>1.97</v>
      </c>
      <c r="G68" s="420">
        <v>1.91</v>
      </c>
      <c r="H68" s="420">
        <v>1.91</v>
      </c>
      <c r="I68" s="420">
        <v>0.06</v>
      </c>
      <c r="J68" s="420">
        <v>0</v>
      </c>
    </row>
    <row r="69" spans="2:10" x14ac:dyDescent="0.25">
      <c r="B69" s="420">
        <v>47</v>
      </c>
      <c r="C69" s="420" t="s">
        <v>721</v>
      </c>
      <c r="D69" s="482">
        <v>45750</v>
      </c>
      <c r="E69" s="482">
        <v>46093</v>
      </c>
      <c r="F69" s="420">
        <v>0</v>
      </c>
      <c r="G69" s="420">
        <v>0</v>
      </c>
      <c r="H69" s="420">
        <v>0</v>
      </c>
      <c r="I69" s="420">
        <v>0</v>
      </c>
      <c r="J69" s="420">
        <v>0</v>
      </c>
    </row>
    <row r="70" spans="2:10" x14ac:dyDescent="0.25">
      <c r="B70" s="420">
        <v>48</v>
      </c>
      <c r="C70" s="420" t="s">
        <v>722</v>
      </c>
      <c r="D70" s="482">
        <v>45686</v>
      </c>
      <c r="E70" s="482">
        <v>46094</v>
      </c>
      <c r="F70" s="420">
        <v>10.17</v>
      </c>
      <c r="G70" s="420">
        <v>10.039999999999999</v>
      </c>
      <c r="H70" s="420">
        <v>10.039999999999999</v>
      </c>
      <c r="I70" s="420">
        <v>0.13</v>
      </c>
      <c r="J70" s="420">
        <v>0</v>
      </c>
    </row>
    <row r="71" spans="2:10" x14ac:dyDescent="0.25">
      <c r="B71" s="420">
        <v>49</v>
      </c>
      <c r="C71" s="420" t="s">
        <v>723</v>
      </c>
      <c r="D71" s="482">
        <v>45026</v>
      </c>
      <c r="E71" s="482">
        <v>46106</v>
      </c>
      <c r="F71" s="420">
        <v>0.17</v>
      </c>
      <c r="G71" s="420">
        <v>0</v>
      </c>
      <c r="H71" s="420">
        <v>0</v>
      </c>
      <c r="I71" s="420">
        <v>0.09</v>
      </c>
      <c r="J71" s="420">
        <v>0.08</v>
      </c>
    </row>
    <row r="72" spans="2:10" x14ac:dyDescent="0.25">
      <c r="B72" s="420">
        <v>50</v>
      </c>
      <c r="C72" s="420" t="s">
        <v>724</v>
      </c>
      <c r="D72" s="482">
        <v>45486</v>
      </c>
      <c r="E72" s="482">
        <v>46107</v>
      </c>
      <c r="F72" s="420">
        <v>3.95</v>
      </c>
      <c r="G72" s="420">
        <v>0</v>
      </c>
      <c r="H72" s="420">
        <v>0</v>
      </c>
      <c r="I72" s="420">
        <v>0.03</v>
      </c>
      <c r="J72" s="420">
        <v>3.92</v>
      </c>
    </row>
    <row r="73" spans="2:10" x14ac:dyDescent="0.25">
      <c r="B73" s="420">
        <v>51</v>
      </c>
      <c r="C73" s="420" t="s">
        <v>725</v>
      </c>
      <c r="D73" s="482">
        <v>45709</v>
      </c>
      <c r="E73" s="482">
        <v>46107</v>
      </c>
      <c r="F73" s="420">
        <v>7.92</v>
      </c>
      <c r="G73" s="420">
        <v>7.9</v>
      </c>
      <c r="H73" s="420">
        <v>7.9</v>
      </c>
      <c r="I73" s="420">
        <v>0.02</v>
      </c>
      <c r="J73" s="420">
        <v>0</v>
      </c>
    </row>
    <row r="74" spans="2:10" x14ac:dyDescent="0.25">
      <c r="B74" s="420">
        <v>52</v>
      </c>
      <c r="C74" s="420" t="s">
        <v>726</v>
      </c>
      <c r="D74" s="482">
        <v>45734</v>
      </c>
      <c r="E74" s="482">
        <v>46108</v>
      </c>
      <c r="F74" s="420">
        <v>2.36</v>
      </c>
      <c r="G74" s="420">
        <v>2.19</v>
      </c>
      <c r="H74" s="420">
        <v>2.19</v>
      </c>
      <c r="I74" s="420">
        <v>0.16</v>
      </c>
      <c r="J74" s="420">
        <v>0</v>
      </c>
    </row>
    <row r="75" spans="2:10" x14ac:dyDescent="0.25">
      <c r="B75" s="420">
        <v>53</v>
      </c>
      <c r="C75" s="420" t="s">
        <v>727</v>
      </c>
      <c r="D75" s="482">
        <v>45566</v>
      </c>
      <c r="E75" s="482">
        <v>46111</v>
      </c>
      <c r="F75" s="420">
        <v>1.07</v>
      </c>
      <c r="G75" s="420">
        <v>1.04</v>
      </c>
      <c r="H75" s="420">
        <v>1.04</v>
      </c>
      <c r="I75" s="420">
        <v>0.03</v>
      </c>
      <c r="J75" s="420">
        <v>0</v>
      </c>
    </row>
    <row r="76" spans="2:10" x14ac:dyDescent="0.25">
      <c r="B76" s="420">
        <v>54</v>
      </c>
      <c r="C76" s="420" t="s">
        <v>728</v>
      </c>
      <c r="D76" s="482">
        <v>45688</v>
      </c>
      <c r="E76" s="482">
        <v>46111</v>
      </c>
      <c r="F76" s="420">
        <v>12.77</v>
      </c>
      <c r="G76" s="420">
        <v>12.57</v>
      </c>
      <c r="H76" s="420">
        <v>12.57</v>
      </c>
      <c r="I76" s="420">
        <v>0.21</v>
      </c>
      <c r="J76" s="420">
        <v>0</v>
      </c>
    </row>
    <row r="77" spans="2:10" x14ac:dyDescent="0.25">
      <c r="B77" s="184">
        <v>55</v>
      </c>
      <c r="C77" s="184" t="s">
        <v>729</v>
      </c>
      <c r="D77" s="484">
        <v>45211</v>
      </c>
      <c r="E77" s="484">
        <v>46111</v>
      </c>
      <c r="F77" s="184">
        <v>1.1200000000000001</v>
      </c>
      <c r="G77" s="184">
        <v>1.0900000000000001</v>
      </c>
      <c r="H77" s="184">
        <v>1.0900000000000001</v>
      </c>
      <c r="I77" s="184">
        <v>0.03</v>
      </c>
      <c r="J77" s="184">
        <v>0</v>
      </c>
    </row>
    <row r="79" spans="2:10" x14ac:dyDescent="0.25">
      <c r="C79" s="485" t="s">
        <v>730</v>
      </c>
    </row>
    <row r="80" spans="2:10" x14ac:dyDescent="0.25">
      <c r="C80" s="485" t="s">
        <v>731</v>
      </c>
    </row>
    <row r="81" spans="3:3" x14ac:dyDescent="0.25">
      <c r="C81" s="485" t="s">
        <v>732</v>
      </c>
    </row>
  </sheetData>
  <mergeCells count="5">
    <mergeCell ref="L3:M3"/>
    <mergeCell ref="B2:J2"/>
    <mergeCell ref="B3:J3"/>
    <mergeCell ref="B6:J6"/>
    <mergeCell ref="B22:J22"/>
  </mergeCells>
  <hyperlinks>
    <hyperlink ref="L3:M3" location="'Table of Contents'!A1" display="Go To Table Of Contents" xr:uid="{00000000-0004-0000-14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27"/>
  <sheetViews>
    <sheetView showGridLines="0" workbookViewId="0">
      <selection activeCell="D30" sqref="D30"/>
    </sheetView>
  </sheetViews>
  <sheetFormatPr defaultRowHeight="15" x14ac:dyDescent="0.25"/>
  <cols>
    <col min="1" max="1" width="1.85546875" customWidth="1"/>
    <col min="2" max="2" width="16.85546875" style="9" customWidth="1"/>
    <col min="3" max="3" width="17.7109375" customWidth="1"/>
    <col min="4" max="4" width="17.5703125" customWidth="1"/>
    <col min="5" max="5" width="15.7109375" customWidth="1"/>
    <col min="6" max="6" width="15.28515625" customWidth="1"/>
    <col min="7" max="7" width="4" customWidth="1"/>
    <col min="8" max="9" width="6.28515625" customWidth="1"/>
  </cols>
  <sheetData>
    <row r="1" spans="2:9" ht="12.75" customHeight="1" x14ac:dyDescent="0.25"/>
    <row r="2" spans="2:9" ht="15" customHeight="1" x14ac:dyDescent="0.25">
      <c r="B2" s="342" t="s">
        <v>777</v>
      </c>
      <c r="C2" s="342"/>
      <c r="D2" s="342"/>
      <c r="E2" s="342"/>
      <c r="F2" s="342"/>
      <c r="H2" s="240" t="s">
        <v>303</v>
      </c>
      <c r="I2" s="240"/>
    </row>
    <row r="3" spans="2:9" ht="15" customHeight="1" x14ac:dyDescent="0.25">
      <c r="B3" s="341" t="s">
        <v>165</v>
      </c>
      <c r="C3" s="341"/>
      <c r="D3" s="341"/>
      <c r="E3" s="341"/>
      <c r="F3" s="341"/>
      <c r="H3" s="240"/>
      <c r="I3" s="240"/>
    </row>
    <row r="4" spans="2:9" x14ac:dyDescent="0.25">
      <c r="B4" s="13"/>
      <c r="C4" s="2"/>
      <c r="D4" s="2"/>
      <c r="E4" s="2"/>
      <c r="F4" s="2"/>
    </row>
    <row r="5" spans="2:9" ht="57" customHeight="1" x14ac:dyDescent="0.25">
      <c r="B5" s="486" t="s">
        <v>475</v>
      </c>
      <c r="C5" s="415" t="s">
        <v>166</v>
      </c>
      <c r="D5" s="415" t="s">
        <v>167</v>
      </c>
      <c r="E5" s="415" t="s">
        <v>168</v>
      </c>
      <c r="F5" s="415" t="s">
        <v>169</v>
      </c>
    </row>
    <row r="6" spans="2:9" ht="15.75" customHeight="1" x14ac:dyDescent="0.25">
      <c r="B6" s="483" t="s">
        <v>473</v>
      </c>
      <c r="C6" s="483"/>
      <c r="D6" s="483"/>
      <c r="E6" s="483"/>
      <c r="F6" s="483"/>
    </row>
    <row r="7" spans="2:9" x14ac:dyDescent="0.25">
      <c r="B7" s="487" t="s">
        <v>375</v>
      </c>
      <c r="C7" s="372">
        <v>0</v>
      </c>
      <c r="D7" s="372">
        <v>476.26</v>
      </c>
      <c r="E7" s="372">
        <v>0.21</v>
      </c>
      <c r="F7" s="372">
        <v>476.05</v>
      </c>
    </row>
    <row r="8" spans="2:9" x14ac:dyDescent="0.25">
      <c r="B8" s="487" t="s">
        <v>376</v>
      </c>
      <c r="C8" s="372">
        <v>476.05</v>
      </c>
      <c r="D8" s="372">
        <v>116.18</v>
      </c>
      <c r="E8" s="372">
        <v>0</v>
      </c>
      <c r="F8" s="372">
        <v>592.23</v>
      </c>
    </row>
    <row r="9" spans="2:9" x14ac:dyDescent="0.25">
      <c r="B9" s="487" t="s">
        <v>377</v>
      </c>
      <c r="C9" s="372">
        <v>592.23</v>
      </c>
      <c r="D9" s="372">
        <v>25.94</v>
      </c>
      <c r="E9" s="372">
        <v>4.84</v>
      </c>
      <c r="F9" s="372">
        <v>613.33000000000004</v>
      </c>
    </row>
    <row r="10" spans="2:9" x14ac:dyDescent="0.25">
      <c r="B10" s="487" t="s">
        <v>409</v>
      </c>
      <c r="C10" s="372">
        <v>613.33000000000004</v>
      </c>
      <c r="D10" s="372">
        <v>596.1</v>
      </c>
      <c r="E10" s="372">
        <v>0</v>
      </c>
      <c r="F10" s="372">
        <v>1209.43</v>
      </c>
    </row>
    <row r="11" spans="2:9" x14ac:dyDescent="0.25">
      <c r="B11" s="487" t="s">
        <v>408</v>
      </c>
      <c r="C11" s="372">
        <v>1209.43</v>
      </c>
      <c r="D11" s="372">
        <v>777.37</v>
      </c>
      <c r="E11" s="372">
        <v>9.26</v>
      </c>
      <c r="F11" s="372">
        <v>1977.54</v>
      </c>
    </row>
    <row r="12" spans="2:9" x14ac:dyDescent="0.25">
      <c r="B12" s="487" t="s">
        <v>467</v>
      </c>
      <c r="C12" s="372">
        <v>1977.54</v>
      </c>
      <c r="D12" s="372">
        <v>755.17</v>
      </c>
      <c r="E12" s="372">
        <v>3.17</v>
      </c>
      <c r="F12" s="372">
        <v>2729.54</v>
      </c>
    </row>
    <row r="13" spans="2:9" x14ac:dyDescent="0.25">
      <c r="B13" s="487" t="s">
        <v>468</v>
      </c>
      <c r="C13" s="372">
        <v>2729.54</v>
      </c>
      <c r="D13" s="372">
        <v>19.79</v>
      </c>
      <c r="E13" s="372">
        <v>19.059999999999999</v>
      </c>
      <c r="F13" s="372">
        <v>2730.27</v>
      </c>
    </row>
    <row r="14" spans="2:9" x14ac:dyDescent="0.25">
      <c r="B14" s="487" t="s">
        <v>523</v>
      </c>
      <c r="C14" s="372">
        <v>2730.27</v>
      </c>
      <c r="D14" s="372">
        <v>1.69</v>
      </c>
      <c r="E14" s="372">
        <v>299.45999999999998</v>
      </c>
      <c r="F14" s="372">
        <v>2432.5</v>
      </c>
    </row>
    <row r="15" spans="2:9" ht="15.75" customHeight="1" x14ac:dyDescent="0.25">
      <c r="B15" s="487" t="s">
        <v>519</v>
      </c>
      <c r="C15" s="372">
        <v>2432.5</v>
      </c>
      <c r="D15" s="372">
        <v>69.94</v>
      </c>
      <c r="E15" s="372">
        <v>0</v>
      </c>
      <c r="F15" s="372">
        <v>2502.44</v>
      </c>
    </row>
    <row r="16" spans="2:9" ht="15.75" customHeight="1" x14ac:dyDescent="0.25">
      <c r="B16" s="487" t="s">
        <v>537</v>
      </c>
      <c r="C16" s="372">
        <v>2502.44</v>
      </c>
      <c r="D16" s="372">
        <v>11.795999999999999</v>
      </c>
      <c r="E16" s="372">
        <v>0</v>
      </c>
      <c r="F16" s="372">
        <v>2514.2399999999998</v>
      </c>
    </row>
    <row r="17" spans="2:6" ht="15.75" customHeight="1" x14ac:dyDescent="0.25">
      <c r="B17" s="406" t="s">
        <v>474</v>
      </c>
      <c r="C17" s="406"/>
      <c r="D17" s="406"/>
      <c r="E17" s="406"/>
      <c r="F17" s="406"/>
    </row>
    <row r="18" spans="2:6" x14ac:dyDescent="0.25">
      <c r="B18" s="487" t="s">
        <v>375</v>
      </c>
      <c r="C18" s="372">
        <v>0</v>
      </c>
      <c r="D18" s="372">
        <v>109.7</v>
      </c>
      <c r="E18" s="372">
        <v>0</v>
      </c>
      <c r="F18" s="372">
        <v>109.7</v>
      </c>
    </row>
    <row r="19" spans="2:6" x14ac:dyDescent="0.25">
      <c r="B19" s="487" t="s">
        <v>376</v>
      </c>
      <c r="C19" s="372">
        <v>109.7</v>
      </c>
      <c r="D19" s="372">
        <v>112.07</v>
      </c>
      <c r="E19" s="372">
        <v>0</v>
      </c>
      <c r="F19" s="372">
        <v>221.77</v>
      </c>
    </row>
    <row r="20" spans="2:6" x14ac:dyDescent="0.25">
      <c r="B20" s="488" t="s">
        <v>377</v>
      </c>
      <c r="C20" s="372">
        <v>221.77</v>
      </c>
      <c r="D20" s="372">
        <v>127.94</v>
      </c>
      <c r="E20" s="372">
        <v>0.03</v>
      </c>
      <c r="F20" s="372">
        <v>349.68</v>
      </c>
    </row>
    <row r="21" spans="2:6" x14ac:dyDescent="0.25">
      <c r="B21" s="487" t="s">
        <v>378</v>
      </c>
      <c r="C21" s="372">
        <v>349.68</v>
      </c>
      <c r="D21" s="372">
        <v>241.3</v>
      </c>
      <c r="E21" s="372">
        <v>10.42</v>
      </c>
      <c r="F21" s="372">
        <v>580.55999999999995</v>
      </c>
    </row>
    <row r="22" spans="2:6" x14ac:dyDescent="0.25">
      <c r="B22" s="487" t="s">
        <v>408</v>
      </c>
      <c r="C22" s="372">
        <v>580.55999999999995</v>
      </c>
      <c r="D22" s="372">
        <v>265.49</v>
      </c>
      <c r="E22" s="372">
        <v>39.020000000000003</v>
      </c>
      <c r="F22" s="372">
        <v>807.03</v>
      </c>
    </row>
    <row r="23" spans="2:6" x14ac:dyDescent="0.25">
      <c r="B23" s="487" t="s">
        <v>467</v>
      </c>
      <c r="C23" s="372">
        <v>807.03</v>
      </c>
      <c r="D23" s="372">
        <v>166.49</v>
      </c>
      <c r="E23" s="372">
        <v>17.5</v>
      </c>
      <c r="F23" s="372">
        <v>956.02</v>
      </c>
    </row>
    <row r="24" spans="2:6" x14ac:dyDescent="0.25">
      <c r="B24" s="487" t="s">
        <v>468</v>
      </c>
      <c r="C24" s="372">
        <v>956.02</v>
      </c>
      <c r="D24" s="372">
        <v>135.57</v>
      </c>
      <c r="E24" s="372">
        <v>2.74</v>
      </c>
      <c r="F24" s="372">
        <v>1088.8499999999999</v>
      </c>
    </row>
    <row r="25" spans="2:6" x14ac:dyDescent="0.25">
      <c r="B25" s="487" t="s">
        <v>523</v>
      </c>
      <c r="C25" s="372">
        <v>1088.8499999999999</v>
      </c>
      <c r="D25" s="372">
        <v>109.01</v>
      </c>
      <c r="E25" s="372">
        <v>0</v>
      </c>
      <c r="F25" s="372">
        <v>1197.8599999999999</v>
      </c>
    </row>
    <row r="26" spans="2:6" x14ac:dyDescent="0.25">
      <c r="B26" s="487" t="s">
        <v>519</v>
      </c>
      <c r="C26" s="372">
        <v>1197.8599999999999</v>
      </c>
      <c r="D26" s="372">
        <v>1054.98</v>
      </c>
      <c r="E26" s="372">
        <v>0</v>
      </c>
      <c r="F26" s="372">
        <v>2252.84</v>
      </c>
    </row>
    <row r="27" spans="2:6" x14ac:dyDescent="0.25">
      <c r="B27" s="487" t="s">
        <v>537</v>
      </c>
      <c r="C27" s="372">
        <v>2252.84</v>
      </c>
      <c r="D27" s="372">
        <v>4.26</v>
      </c>
      <c r="E27" s="372">
        <v>0.4</v>
      </c>
      <c r="F27" s="372">
        <v>2256.69</v>
      </c>
    </row>
  </sheetData>
  <mergeCells count="5">
    <mergeCell ref="B17:F17"/>
    <mergeCell ref="B3:F3"/>
    <mergeCell ref="B2:F2"/>
    <mergeCell ref="B6:F6"/>
    <mergeCell ref="H2:I3"/>
  </mergeCells>
  <hyperlinks>
    <hyperlink ref="H2:I3" location="'Table of Contents'!A1" display="Go To Table Of Contents" xr:uid="{00000000-0004-0000-16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21A4-5474-411F-9CD0-9FBC91FEA86D}">
  <dimension ref="B1:H11"/>
  <sheetViews>
    <sheetView showGridLines="0" workbookViewId="0">
      <selection activeCell="D21" sqref="D21"/>
    </sheetView>
  </sheetViews>
  <sheetFormatPr defaultRowHeight="15" x14ac:dyDescent="0.25"/>
  <cols>
    <col min="1" max="1" width="1.85546875" customWidth="1"/>
    <col min="2" max="2" width="6.5703125" style="9" customWidth="1"/>
    <col min="3" max="3" width="32.5703125" customWidth="1"/>
    <col min="4" max="4" width="17.5703125" customWidth="1"/>
    <col min="5" max="5" width="15.7109375" customWidth="1"/>
    <col min="6" max="6" width="4" customWidth="1"/>
    <col min="7" max="8" width="6.28515625" customWidth="1"/>
  </cols>
  <sheetData>
    <row r="1" spans="2:8" ht="12.75" customHeight="1" x14ac:dyDescent="0.25"/>
    <row r="2" spans="2:8" ht="15" customHeight="1" x14ac:dyDescent="0.25">
      <c r="B2" s="342" t="s">
        <v>733</v>
      </c>
      <c r="C2" s="342"/>
      <c r="D2" s="342"/>
      <c r="E2" s="342"/>
      <c r="G2" s="343" t="s">
        <v>303</v>
      </c>
      <c r="H2" s="343"/>
    </row>
    <row r="3" spans="2:8" ht="15" customHeight="1" x14ac:dyDescent="0.25">
      <c r="B3" s="310"/>
      <c r="C3" s="310"/>
      <c r="D3" s="310"/>
      <c r="E3" s="310"/>
      <c r="G3" s="343"/>
      <c r="H3" s="343"/>
    </row>
    <row r="4" spans="2:8" ht="25.5" x14ac:dyDescent="0.25">
      <c r="B4" s="174" t="s">
        <v>391</v>
      </c>
      <c r="C4" s="174" t="s">
        <v>396</v>
      </c>
      <c r="D4" s="174" t="s">
        <v>397</v>
      </c>
      <c r="E4" s="174" t="s">
        <v>398</v>
      </c>
    </row>
    <row r="5" spans="2:8" x14ac:dyDescent="0.25">
      <c r="B5" s="171" t="s">
        <v>525</v>
      </c>
      <c r="C5" s="171" t="s">
        <v>399</v>
      </c>
      <c r="D5" s="491">
        <v>45295</v>
      </c>
      <c r="E5" s="171" t="s">
        <v>379</v>
      </c>
    </row>
    <row r="6" spans="2:8" x14ac:dyDescent="0.25">
      <c r="B6" s="171" t="s">
        <v>526</v>
      </c>
      <c r="C6" s="171" t="s">
        <v>400</v>
      </c>
      <c r="D6" s="491">
        <v>45296</v>
      </c>
      <c r="E6" s="171" t="s">
        <v>380</v>
      </c>
    </row>
    <row r="7" spans="2:8" x14ac:dyDescent="0.25">
      <c r="B7" s="171" t="s">
        <v>527</v>
      </c>
      <c r="C7" s="171" t="s">
        <v>524</v>
      </c>
      <c r="D7" s="491">
        <v>45636</v>
      </c>
      <c r="E7" s="171" t="s">
        <v>179</v>
      </c>
    </row>
    <row r="8" spans="2:8" x14ac:dyDescent="0.25">
      <c r="B8" s="197" t="s">
        <v>528</v>
      </c>
      <c r="C8" s="198" t="s">
        <v>463</v>
      </c>
      <c r="D8" s="492">
        <v>45693</v>
      </c>
      <c r="E8" s="198" t="s">
        <v>464</v>
      </c>
    </row>
    <row r="9" spans="2:8" x14ac:dyDescent="0.25">
      <c r="B9" s="197" t="s">
        <v>529</v>
      </c>
      <c r="C9" s="171" t="s">
        <v>479</v>
      </c>
      <c r="D9" s="492">
        <v>45877</v>
      </c>
      <c r="E9" s="171" t="s">
        <v>177</v>
      </c>
    </row>
    <row r="10" spans="2:8" ht="25.5" x14ac:dyDescent="0.25">
      <c r="B10" s="197" t="s">
        <v>735</v>
      </c>
      <c r="C10" s="171" t="s">
        <v>535</v>
      </c>
      <c r="D10" s="492">
        <v>45965</v>
      </c>
      <c r="E10" s="171" t="s">
        <v>179</v>
      </c>
    </row>
    <row r="11" spans="2:8" x14ac:dyDescent="0.25">
      <c r="B11" s="489" t="s">
        <v>736</v>
      </c>
      <c r="C11" s="490" t="s">
        <v>734</v>
      </c>
      <c r="D11" s="493">
        <v>45992</v>
      </c>
      <c r="E11" s="490" t="s">
        <v>380</v>
      </c>
    </row>
  </sheetData>
  <mergeCells count="3">
    <mergeCell ref="B2:E2"/>
    <mergeCell ref="G2:H3"/>
    <mergeCell ref="B3:E3"/>
  </mergeCells>
  <hyperlinks>
    <hyperlink ref="G2:H3" location="'Table of Contents'!A1" display="Go To Table Of Contents" xr:uid="{17D0DC25-96F4-4BA9-8CEF-F4537BFE1E6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9FB6-A0FA-41F9-8E3C-AF55EC978EFB}">
  <dimension ref="B2:I11"/>
  <sheetViews>
    <sheetView showGridLines="0" workbookViewId="0">
      <selection activeCell="F17" sqref="F17"/>
    </sheetView>
  </sheetViews>
  <sheetFormatPr defaultRowHeight="15" x14ac:dyDescent="0.25"/>
  <cols>
    <col min="2" max="2" width="9.85546875" customWidth="1"/>
    <col min="3" max="3" width="17.5703125" customWidth="1"/>
    <col min="4" max="4" width="16.28515625" customWidth="1"/>
    <col min="5" max="5" width="21.42578125" customWidth="1"/>
    <col min="8" max="8" width="13.85546875" customWidth="1"/>
  </cols>
  <sheetData>
    <row r="2" spans="2:9" ht="15.75" x14ac:dyDescent="0.25">
      <c r="B2" s="193" t="s">
        <v>493</v>
      </c>
      <c r="C2" s="193"/>
      <c r="D2" s="193"/>
      <c r="E2" s="193"/>
      <c r="F2" s="497"/>
      <c r="G2" s="497"/>
      <c r="H2" s="240" t="s">
        <v>303</v>
      </c>
      <c r="I2" s="240"/>
    </row>
    <row r="3" spans="2:9" x14ac:dyDescent="0.25">
      <c r="E3" s="344" t="s">
        <v>77</v>
      </c>
      <c r="F3" s="344"/>
      <c r="H3" s="240"/>
      <c r="I3" s="240"/>
    </row>
    <row r="4" spans="2:9" ht="15.75" customHeight="1" x14ac:dyDescent="0.25">
      <c r="B4" s="345" t="s">
        <v>391</v>
      </c>
      <c r="C4" s="345" t="s">
        <v>332</v>
      </c>
      <c r="D4" s="345" t="s">
        <v>333</v>
      </c>
      <c r="E4" s="345"/>
    </row>
    <row r="5" spans="2:9" ht="25.5" x14ac:dyDescent="0.25">
      <c r="B5" s="345"/>
      <c r="C5" s="345"/>
      <c r="D5" s="192" t="s">
        <v>334</v>
      </c>
      <c r="E5" s="192" t="s">
        <v>335</v>
      </c>
    </row>
    <row r="6" spans="2:9" x14ac:dyDescent="0.25">
      <c r="B6" s="77">
        <v>1</v>
      </c>
      <c r="C6" s="7" t="s">
        <v>336</v>
      </c>
      <c r="D6" s="64">
        <v>319</v>
      </c>
      <c r="E6" s="234">
        <v>36449.93</v>
      </c>
    </row>
    <row r="7" spans="2:9" x14ac:dyDescent="0.25">
      <c r="B7" s="77">
        <v>2</v>
      </c>
      <c r="C7" s="7" t="s">
        <v>337</v>
      </c>
      <c r="D7" s="64">
        <v>89</v>
      </c>
      <c r="E7" s="234">
        <v>3967.43</v>
      </c>
    </row>
    <row r="8" spans="2:9" x14ac:dyDescent="0.25">
      <c r="B8" s="77">
        <v>3</v>
      </c>
      <c r="C8" s="7" t="s">
        <v>338</v>
      </c>
      <c r="D8" s="64">
        <v>653</v>
      </c>
      <c r="E8" s="234">
        <v>143424.10999999999</v>
      </c>
    </row>
    <row r="9" spans="2:9" x14ac:dyDescent="0.25">
      <c r="B9" s="77">
        <v>4</v>
      </c>
      <c r="C9" s="7" t="s">
        <v>339</v>
      </c>
      <c r="D9" s="64">
        <v>8</v>
      </c>
      <c r="E9" s="64">
        <v>96.41</v>
      </c>
    </row>
    <row r="10" spans="2:9" x14ac:dyDescent="0.25">
      <c r="B10" s="77">
        <v>5</v>
      </c>
      <c r="C10" s="7" t="s">
        <v>341</v>
      </c>
      <c r="D10" s="64">
        <v>809</v>
      </c>
      <c r="E10" s="234">
        <v>254231.19</v>
      </c>
    </row>
    <row r="11" spans="2:9" x14ac:dyDescent="0.25">
      <c r="B11" s="494" t="s">
        <v>19</v>
      </c>
      <c r="C11" s="494"/>
      <c r="D11" s="495">
        <v>1878</v>
      </c>
      <c r="E11" s="496">
        <v>438169.07</v>
      </c>
    </row>
  </sheetData>
  <mergeCells count="5">
    <mergeCell ref="H2:I3"/>
    <mergeCell ref="E3:F3"/>
    <mergeCell ref="B4:B5"/>
    <mergeCell ref="C4:C5"/>
    <mergeCell ref="D4:E4"/>
  </mergeCells>
  <hyperlinks>
    <hyperlink ref="H2:I3" location="'Table of Contents'!A1" display="Go To Table Of Contents" xr:uid="{EFCF0E9D-A65B-4EA3-946C-B844E17A376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20"/>
  <sheetViews>
    <sheetView showGridLines="0" topLeftCell="A10" workbookViewId="0">
      <selection activeCell="I23" sqref="I23"/>
    </sheetView>
  </sheetViews>
  <sheetFormatPr defaultRowHeight="15" x14ac:dyDescent="0.25"/>
  <cols>
    <col min="1" max="1" width="1.85546875" customWidth="1"/>
    <col min="2" max="2" width="13.85546875" style="9" customWidth="1"/>
    <col min="4" max="4" width="10.85546875" customWidth="1"/>
    <col min="6" max="6" width="10.42578125" bestFit="1" customWidth="1"/>
    <col min="8" max="8" width="13.85546875" customWidth="1"/>
    <col min="11" max="11" width="3.7109375" customWidth="1"/>
    <col min="12" max="13" width="6.7109375" customWidth="1"/>
  </cols>
  <sheetData>
    <row r="1" spans="2:13" ht="12" customHeight="1" x14ac:dyDescent="0.25"/>
    <row r="2" spans="2:13" ht="15" customHeight="1" x14ac:dyDescent="0.25">
      <c r="B2" s="318" t="s">
        <v>494</v>
      </c>
      <c r="C2" s="318"/>
      <c r="D2" s="318"/>
      <c r="E2" s="318"/>
      <c r="F2" s="318"/>
      <c r="G2" s="318"/>
      <c r="H2" s="318"/>
      <c r="I2" s="318"/>
      <c r="J2" s="318"/>
      <c r="L2" s="240" t="s">
        <v>303</v>
      </c>
      <c r="M2" s="240"/>
    </row>
    <row r="3" spans="2:13" x14ac:dyDescent="0.25">
      <c r="B3" s="312" t="s">
        <v>77</v>
      </c>
      <c r="C3" s="312"/>
      <c r="D3" s="312"/>
      <c r="E3" s="312"/>
      <c r="F3" s="312"/>
      <c r="G3" s="312"/>
      <c r="H3" s="312"/>
      <c r="I3" s="312"/>
      <c r="J3" s="312"/>
      <c r="L3" s="240"/>
      <c r="M3" s="240"/>
    </row>
    <row r="4" spans="2:13" x14ac:dyDescent="0.25">
      <c r="B4" s="91"/>
      <c r="C4" s="92"/>
      <c r="D4" s="92"/>
      <c r="E4" s="92"/>
      <c r="F4" s="92"/>
      <c r="G4" s="1"/>
      <c r="H4" s="1"/>
      <c r="I4" s="1"/>
      <c r="J4" s="1"/>
    </row>
    <row r="5" spans="2:13" ht="93" customHeight="1" x14ac:dyDescent="0.25">
      <c r="B5" s="413" t="s">
        <v>121</v>
      </c>
      <c r="C5" s="413" t="s">
        <v>170</v>
      </c>
      <c r="D5" s="413"/>
      <c r="E5" s="413" t="s">
        <v>19</v>
      </c>
      <c r="F5" s="413" t="s">
        <v>171</v>
      </c>
      <c r="G5" s="413"/>
      <c r="H5" s="413" t="s">
        <v>769</v>
      </c>
      <c r="I5" s="235"/>
    </row>
    <row r="6" spans="2:13" ht="16.5" customHeight="1" x14ac:dyDescent="0.25">
      <c r="B6" s="413"/>
      <c r="C6" s="413" t="s">
        <v>770</v>
      </c>
      <c r="D6" s="413" t="s">
        <v>771</v>
      </c>
      <c r="E6" s="413"/>
      <c r="F6" s="413"/>
      <c r="G6" s="413"/>
      <c r="H6" s="413"/>
      <c r="I6" s="235"/>
    </row>
    <row r="7" spans="2:13" ht="15.75" x14ac:dyDescent="0.25">
      <c r="B7" s="413"/>
      <c r="C7" s="413"/>
      <c r="D7" s="413"/>
      <c r="E7" s="413"/>
      <c r="F7" s="415" t="s">
        <v>172</v>
      </c>
      <c r="G7" s="415" t="s">
        <v>173</v>
      </c>
      <c r="H7" s="413"/>
      <c r="I7" s="235"/>
    </row>
    <row r="8" spans="2:13" ht="15.75" x14ac:dyDescent="0.25">
      <c r="B8" s="451" t="s">
        <v>223</v>
      </c>
      <c r="C8" s="372">
        <v>4</v>
      </c>
      <c r="D8" s="372">
        <v>23</v>
      </c>
      <c r="E8" s="372">
        <v>27</v>
      </c>
      <c r="F8" s="372">
        <v>26</v>
      </c>
      <c r="G8" s="372">
        <v>1</v>
      </c>
      <c r="H8" s="372">
        <v>2</v>
      </c>
      <c r="I8" s="235"/>
    </row>
    <row r="9" spans="2:13" ht="15.75" x14ac:dyDescent="0.25">
      <c r="B9" s="451" t="s">
        <v>267</v>
      </c>
      <c r="C9" s="372">
        <v>27</v>
      </c>
      <c r="D9" s="372">
        <v>255</v>
      </c>
      <c r="E9" s="372">
        <v>282</v>
      </c>
      <c r="F9" s="372">
        <v>276</v>
      </c>
      <c r="G9" s="372">
        <v>6</v>
      </c>
      <c r="H9" s="372">
        <v>35</v>
      </c>
      <c r="I9" s="235"/>
    </row>
    <row r="10" spans="2:13" ht="15.75" x14ac:dyDescent="0.25">
      <c r="B10" s="451" t="s">
        <v>331</v>
      </c>
      <c r="C10" s="372">
        <v>88</v>
      </c>
      <c r="D10" s="372">
        <v>961</v>
      </c>
      <c r="E10" s="372">
        <v>1049</v>
      </c>
      <c r="F10" s="372">
        <v>1034</v>
      </c>
      <c r="G10" s="372">
        <v>15</v>
      </c>
      <c r="H10" s="372">
        <v>469</v>
      </c>
      <c r="I10" s="235"/>
    </row>
    <row r="11" spans="2:13" ht="15.75" x14ac:dyDescent="0.25">
      <c r="B11" s="451" t="s">
        <v>365</v>
      </c>
      <c r="C11" s="372">
        <v>88</v>
      </c>
      <c r="D11" s="372">
        <v>909</v>
      </c>
      <c r="E11" s="372">
        <v>997</v>
      </c>
      <c r="F11" s="372">
        <v>996</v>
      </c>
      <c r="G11" s="372">
        <v>1</v>
      </c>
      <c r="H11" s="372">
        <v>557</v>
      </c>
      <c r="I11" s="235"/>
    </row>
    <row r="12" spans="2:13" ht="15.75" x14ac:dyDescent="0.25">
      <c r="B12" s="451" t="s">
        <v>395</v>
      </c>
      <c r="C12" s="372">
        <v>250</v>
      </c>
      <c r="D12" s="372">
        <v>587</v>
      </c>
      <c r="E12" s="372">
        <v>837</v>
      </c>
      <c r="F12" s="372">
        <v>810</v>
      </c>
      <c r="G12" s="372">
        <v>27</v>
      </c>
      <c r="H12" s="372">
        <v>595</v>
      </c>
      <c r="I12" s="235"/>
    </row>
    <row r="13" spans="2:13" ht="15.75" x14ac:dyDescent="0.25">
      <c r="B13" s="451" t="s">
        <v>467</v>
      </c>
      <c r="C13" s="372">
        <v>173</v>
      </c>
      <c r="D13" s="372">
        <v>892</v>
      </c>
      <c r="E13" s="372">
        <v>1065</v>
      </c>
      <c r="F13" s="372">
        <v>1064</v>
      </c>
      <c r="G13" s="372">
        <v>1</v>
      </c>
      <c r="H13" s="372">
        <v>232</v>
      </c>
      <c r="I13" s="235"/>
    </row>
    <row r="14" spans="2:13" ht="15.75" x14ac:dyDescent="0.25">
      <c r="B14" s="451" t="s">
        <v>468</v>
      </c>
      <c r="C14" s="372">
        <v>50</v>
      </c>
      <c r="D14" s="372">
        <v>114</v>
      </c>
      <c r="E14" s="372">
        <v>164</v>
      </c>
      <c r="F14" s="372">
        <v>164</v>
      </c>
      <c r="G14" s="372">
        <v>0</v>
      </c>
      <c r="H14" s="372">
        <v>51</v>
      </c>
      <c r="I14" s="235"/>
    </row>
    <row r="15" spans="2:13" ht="15.75" x14ac:dyDescent="0.25">
      <c r="B15" s="451" t="s">
        <v>522</v>
      </c>
      <c r="C15" s="372">
        <v>71</v>
      </c>
      <c r="D15" s="372">
        <v>113</v>
      </c>
      <c r="E15" s="372">
        <v>184</v>
      </c>
      <c r="F15" s="372">
        <v>184</v>
      </c>
      <c r="G15" s="372">
        <v>0</v>
      </c>
      <c r="H15" s="372">
        <v>2</v>
      </c>
      <c r="I15" s="235"/>
    </row>
    <row r="16" spans="2:13" ht="15.75" x14ac:dyDescent="0.25">
      <c r="B16" s="451" t="s">
        <v>519</v>
      </c>
      <c r="C16" s="372">
        <v>28</v>
      </c>
      <c r="D16" s="372">
        <v>94</v>
      </c>
      <c r="E16" s="372">
        <v>122</v>
      </c>
      <c r="F16" s="372">
        <v>122</v>
      </c>
      <c r="G16" s="372">
        <v>0</v>
      </c>
      <c r="H16" s="372">
        <v>33</v>
      </c>
      <c r="I16" s="235"/>
    </row>
    <row r="17" spans="2:9" ht="15.75" x14ac:dyDescent="0.25">
      <c r="B17" s="451" t="s">
        <v>537</v>
      </c>
      <c r="C17" s="372">
        <v>106</v>
      </c>
      <c r="D17" s="372">
        <v>108</v>
      </c>
      <c r="E17" s="372">
        <v>214</v>
      </c>
      <c r="F17" s="372">
        <v>214</v>
      </c>
      <c r="G17" s="372">
        <v>0</v>
      </c>
      <c r="H17" s="372">
        <v>93</v>
      </c>
      <c r="I17" s="235"/>
    </row>
    <row r="18" spans="2:9" ht="15.75" x14ac:dyDescent="0.25">
      <c r="B18" s="460" t="s">
        <v>19</v>
      </c>
      <c r="C18" s="384">
        <v>885</v>
      </c>
      <c r="D18" s="384">
        <v>4056</v>
      </c>
      <c r="E18" s="384">
        <v>4941</v>
      </c>
      <c r="F18" s="384">
        <v>4890</v>
      </c>
      <c r="G18" s="384">
        <v>51</v>
      </c>
      <c r="H18" s="384">
        <v>2069</v>
      </c>
      <c r="I18" s="235"/>
    </row>
    <row r="19" spans="2:9" x14ac:dyDescent="0.25">
      <c r="B19" s="498" t="s">
        <v>772</v>
      </c>
    </row>
    <row r="20" spans="2:9" ht="15.75" x14ac:dyDescent="0.25">
      <c r="B20" s="228"/>
    </row>
  </sheetData>
  <mergeCells count="10">
    <mergeCell ref="L2:M3"/>
    <mergeCell ref="B2:J2"/>
    <mergeCell ref="B3:J3"/>
    <mergeCell ref="C5:D5"/>
    <mergeCell ref="B5:B7"/>
    <mergeCell ref="E5:E7"/>
    <mergeCell ref="F5:G6"/>
    <mergeCell ref="H5:H7"/>
    <mergeCell ref="C6:C7"/>
    <mergeCell ref="D6:D7"/>
  </mergeCells>
  <hyperlinks>
    <hyperlink ref="L2:M3" location="'Table of Contents'!A1" display="Go To Table Of Contents" xr:uid="{00000000-0004-0000-17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6"/>
  <sheetViews>
    <sheetView showGridLines="0" workbookViewId="0">
      <selection activeCell="M2" sqref="M2:N3"/>
    </sheetView>
  </sheetViews>
  <sheetFormatPr defaultRowHeight="15" x14ac:dyDescent="0.25"/>
  <cols>
    <col min="1" max="1" width="1.85546875" style="35" customWidth="1"/>
    <col min="2" max="2" width="1.85546875" customWidth="1"/>
    <col min="3" max="3" width="28.140625" style="9" customWidth="1"/>
    <col min="10" max="10" width="9.42578125" customWidth="1"/>
    <col min="12" max="12" width="3.7109375" customWidth="1"/>
    <col min="13" max="14" width="7" customWidth="1"/>
  </cols>
  <sheetData>
    <row r="1" spans="3:14" ht="11.25" customHeight="1" x14ac:dyDescent="0.25"/>
    <row r="2" spans="3:14" ht="15" customHeight="1" x14ac:dyDescent="0.25">
      <c r="C2" s="318" t="s">
        <v>778</v>
      </c>
      <c r="D2" s="318"/>
      <c r="E2" s="318"/>
      <c r="F2" s="318"/>
      <c r="G2" s="318"/>
      <c r="H2" s="318"/>
      <c r="I2" s="318"/>
      <c r="J2" s="318"/>
      <c r="K2" s="318"/>
      <c r="M2" s="240" t="s">
        <v>303</v>
      </c>
      <c r="N2" s="240"/>
    </row>
    <row r="3" spans="3:14" x14ac:dyDescent="0.25">
      <c r="C3" s="312" t="s">
        <v>0</v>
      </c>
      <c r="D3" s="312"/>
      <c r="E3" s="312"/>
      <c r="F3" s="312"/>
      <c r="G3" s="312"/>
      <c r="H3" s="312"/>
      <c r="I3" s="312"/>
      <c r="J3" s="312"/>
      <c r="K3" s="312"/>
      <c r="M3" s="240"/>
      <c r="N3" s="240"/>
    </row>
    <row r="4" spans="3:14" x14ac:dyDescent="0.25">
      <c r="C4" s="242" t="s">
        <v>174</v>
      </c>
      <c r="D4" s="242" t="s">
        <v>175</v>
      </c>
      <c r="E4" s="242"/>
      <c r="F4" s="242"/>
      <c r="G4" s="242"/>
      <c r="H4" s="242" t="s">
        <v>202</v>
      </c>
      <c r="I4" s="242"/>
      <c r="J4" s="242"/>
      <c r="K4" s="242"/>
    </row>
    <row r="5" spans="3:14" ht="25.5" x14ac:dyDescent="0.25">
      <c r="C5" s="242"/>
      <c r="D5" s="12" t="s">
        <v>364</v>
      </c>
      <c r="E5" s="12" t="s">
        <v>176</v>
      </c>
      <c r="F5" s="12" t="s">
        <v>413</v>
      </c>
      <c r="G5" s="12" t="s">
        <v>19</v>
      </c>
      <c r="H5" s="12" t="s">
        <v>364</v>
      </c>
      <c r="I5" s="12" t="s">
        <v>176</v>
      </c>
      <c r="J5" s="12" t="s">
        <v>413</v>
      </c>
      <c r="K5" s="12" t="s">
        <v>19</v>
      </c>
    </row>
    <row r="6" spans="3:14" x14ac:dyDescent="0.25">
      <c r="C6" s="40" t="s">
        <v>177</v>
      </c>
      <c r="D6" s="26">
        <v>513</v>
      </c>
      <c r="E6" s="26">
        <v>299</v>
      </c>
      <c r="F6" s="26">
        <v>97</v>
      </c>
      <c r="G6" s="26">
        <v>909</v>
      </c>
      <c r="H6" s="26">
        <v>212</v>
      </c>
      <c r="I6" s="26">
        <v>143</v>
      </c>
      <c r="J6" s="26">
        <v>42</v>
      </c>
      <c r="K6" s="26">
        <v>397</v>
      </c>
    </row>
    <row r="7" spans="3:14" x14ac:dyDescent="0.25">
      <c r="C7" s="40" t="s">
        <v>178</v>
      </c>
      <c r="D7" s="26">
        <v>534</v>
      </c>
      <c r="E7" s="26">
        <v>224</v>
      </c>
      <c r="F7" s="26">
        <v>94</v>
      </c>
      <c r="G7" s="26">
        <v>852</v>
      </c>
      <c r="H7" s="26">
        <v>201</v>
      </c>
      <c r="I7" s="26">
        <v>96</v>
      </c>
      <c r="J7" s="26">
        <v>31</v>
      </c>
      <c r="K7" s="26">
        <v>328</v>
      </c>
    </row>
    <row r="8" spans="3:14" x14ac:dyDescent="0.25">
      <c r="C8" s="40" t="s">
        <v>179</v>
      </c>
      <c r="D8" s="26">
        <v>449</v>
      </c>
      <c r="E8" s="26">
        <v>158</v>
      </c>
      <c r="F8" s="26">
        <v>44</v>
      </c>
      <c r="G8" s="26">
        <v>651</v>
      </c>
      <c r="H8" s="26">
        <v>184</v>
      </c>
      <c r="I8" s="26">
        <v>69</v>
      </c>
      <c r="J8" s="26">
        <v>15</v>
      </c>
      <c r="K8" s="26">
        <v>268</v>
      </c>
    </row>
    <row r="9" spans="3:14" x14ac:dyDescent="0.25">
      <c r="C9" s="40" t="s">
        <v>180</v>
      </c>
      <c r="D9" s="26">
        <v>395</v>
      </c>
      <c r="E9" s="26">
        <v>148</v>
      </c>
      <c r="F9" s="26">
        <v>61</v>
      </c>
      <c r="G9" s="26">
        <v>604</v>
      </c>
      <c r="H9" s="26">
        <v>186</v>
      </c>
      <c r="I9" s="26">
        <v>73</v>
      </c>
      <c r="J9" s="26">
        <v>23</v>
      </c>
      <c r="K9" s="26">
        <v>282</v>
      </c>
    </row>
    <row r="10" spans="3:14" x14ac:dyDescent="0.25">
      <c r="C10" s="40" t="s">
        <v>181</v>
      </c>
      <c r="D10" s="26">
        <v>161</v>
      </c>
      <c r="E10" s="26">
        <v>92</v>
      </c>
      <c r="F10" s="26">
        <v>25</v>
      </c>
      <c r="G10" s="26">
        <v>278</v>
      </c>
      <c r="H10" s="26">
        <v>59</v>
      </c>
      <c r="I10" s="26">
        <v>39</v>
      </c>
      <c r="J10" s="26">
        <v>12</v>
      </c>
      <c r="K10" s="26">
        <v>110</v>
      </c>
    </row>
    <row r="11" spans="3:14" x14ac:dyDescent="0.25">
      <c r="C11" s="40" t="s">
        <v>182</v>
      </c>
      <c r="D11" s="26">
        <v>462</v>
      </c>
      <c r="E11" s="26">
        <v>245</v>
      </c>
      <c r="F11" s="26">
        <v>99</v>
      </c>
      <c r="G11" s="26">
        <v>806</v>
      </c>
      <c r="H11" s="26">
        <v>161</v>
      </c>
      <c r="I11" s="26">
        <v>103</v>
      </c>
      <c r="J11" s="26">
        <v>44</v>
      </c>
      <c r="K11" s="26">
        <v>308</v>
      </c>
    </row>
    <row r="12" spans="3:14" x14ac:dyDescent="0.25">
      <c r="C12" s="40" t="s">
        <v>183</v>
      </c>
      <c r="D12" s="26">
        <v>251</v>
      </c>
      <c r="E12" s="26">
        <v>46</v>
      </c>
      <c r="F12" s="26">
        <v>29</v>
      </c>
      <c r="G12" s="26">
        <v>326</v>
      </c>
      <c r="H12" s="26">
        <v>123</v>
      </c>
      <c r="I12" s="26">
        <v>19</v>
      </c>
      <c r="J12" s="26">
        <v>18</v>
      </c>
      <c r="K12" s="26">
        <v>160</v>
      </c>
    </row>
    <row r="13" spans="3:14" x14ac:dyDescent="0.25">
      <c r="C13" s="40" t="s">
        <v>184</v>
      </c>
      <c r="D13" s="26">
        <v>82</v>
      </c>
      <c r="E13" s="26">
        <v>38</v>
      </c>
      <c r="F13" s="26">
        <v>12</v>
      </c>
      <c r="G13" s="26">
        <v>132</v>
      </c>
      <c r="H13" s="26">
        <v>29</v>
      </c>
      <c r="I13" s="26">
        <v>19</v>
      </c>
      <c r="J13" s="26">
        <v>6</v>
      </c>
      <c r="K13" s="26">
        <v>54</v>
      </c>
    </row>
    <row r="14" spans="3:14" x14ac:dyDescent="0.25">
      <c r="C14" s="128" t="s">
        <v>357</v>
      </c>
      <c r="D14" s="129">
        <v>2847</v>
      </c>
      <c r="E14" s="129">
        <v>1250</v>
      </c>
      <c r="F14" s="129">
        <v>461</v>
      </c>
      <c r="G14" s="129">
        <v>4558</v>
      </c>
      <c r="H14" s="129">
        <v>1155</v>
      </c>
      <c r="I14" s="129">
        <v>561</v>
      </c>
      <c r="J14" s="129">
        <v>191</v>
      </c>
      <c r="K14" s="129">
        <v>1907</v>
      </c>
    </row>
    <row r="15" spans="3:14" x14ac:dyDescent="0.25">
      <c r="C15" s="128" t="s">
        <v>358</v>
      </c>
      <c r="D15" s="129">
        <v>55</v>
      </c>
      <c r="E15" s="129">
        <v>17</v>
      </c>
      <c r="F15" s="129">
        <v>26</v>
      </c>
      <c r="G15" s="129">
        <v>98</v>
      </c>
      <c r="H15" s="129">
        <v>45</v>
      </c>
      <c r="I15" s="129">
        <v>13</v>
      </c>
      <c r="J15" s="129">
        <v>18</v>
      </c>
      <c r="K15" s="129">
        <v>76</v>
      </c>
    </row>
    <row r="16" spans="3:14" x14ac:dyDescent="0.25">
      <c r="C16" s="128" t="s">
        <v>410</v>
      </c>
      <c r="D16" s="129">
        <v>2902</v>
      </c>
      <c r="E16" s="129">
        <v>1267</v>
      </c>
      <c r="F16" s="129">
        <v>487</v>
      </c>
      <c r="G16" s="129">
        <v>4656</v>
      </c>
      <c r="H16" s="129">
        <v>1200</v>
      </c>
      <c r="I16" s="129">
        <v>574</v>
      </c>
      <c r="J16" s="129">
        <v>209</v>
      </c>
      <c r="K16" s="129">
        <v>1983</v>
      </c>
    </row>
  </sheetData>
  <mergeCells count="6">
    <mergeCell ref="M2:N3"/>
    <mergeCell ref="C2:K2"/>
    <mergeCell ref="C3:K3"/>
    <mergeCell ref="C4:C5"/>
    <mergeCell ref="D4:G4"/>
    <mergeCell ref="H4:K4"/>
  </mergeCells>
  <hyperlinks>
    <hyperlink ref="M2:N3" location="'Table of Contents'!A1" display="Go To Table Of Contents" xr:uid="{00000000-0004-0000-1800-000000000000}"/>
  </hyperlinks>
  <pageMargins left="0.7" right="0.7" top="0.75" bottom="0.75" header="0.3" footer="0.3"/>
  <pageSetup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4"/>
  <sheetViews>
    <sheetView showGridLines="0" topLeftCell="A9" workbookViewId="0">
      <selection activeCell="J2" sqref="J2:K3"/>
    </sheetView>
  </sheetViews>
  <sheetFormatPr defaultRowHeight="15" x14ac:dyDescent="0.25"/>
  <cols>
    <col min="1" max="1" width="1.85546875" customWidth="1"/>
    <col min="2" max="2" width="20.85546875" style="9" customWidth="1"/>
    <col min="3" max="3" width="12.42578125" customWidth="1"/>
    <col min="4" max="4" width="13.42578125" customWidth="1"/>
    <col min="5" max="5" width="16" customWidth="1"/>
    <col min="6" max="6" width="15.5703125" customWidth="1"/>
    <col min="8" max="8" width="12.7109375" customWidth="1"/>
    <col min="9" max="9" width="2.28515625" customWidth="1"/>
    <col min="10" max="11" width="6.85546875" customWidth="1"/>
  </cols>
  <sheetData>
    <row r="1" spans="2:11" ht="12" customHeight="1" x14ac:dyDescent="0.25"/>
    <row r="2" spans="2:11" ht="15" customHeight="1" x14ac:dyDescent="0.25">
      <c r="B2" s="241" t="s">
        <v>779</v>
      </c>
      <c r="C2" s="241"/>
      <c r="D2" s="241"/>
      <c r="E2" s="241"/>
      <c r="F2" s="241"/>
      <c r="G2" s="241"/>
      <c r="H2" s="241"/>
      <c r="J2" s="240" t="s">
        <v>303</v>
      </c>
      <c r="K2" s="240"/>
    </row>
    <row r="3" spans="2:11" x14ac:dyDescent="0.25">
      <c r="B3" s="21"/>
      <c r="C3" s="20"/>
      <c r="D3" s="20"/>
      <c r="E3" s="2"/>
      <c r="F3" s="2"/>
      <c r="G3" s="2"/>
      <c r="H3" s="3" t="s">
        <v>0</v>
      </c>
      <c r="J3" s="240"/>
      <c r="K3" s="240"/>
    </row>
    <row r="4" spans="2:11" x14ac:dyDescent="0.25">
      <c r="B4" s="242" t="s">
        <v>185</v>
      </c>
      <c r="C4" s="243" t="s">
        <v>186</v>
      </c>
      <c r="D4" s="243" t="s">
        <v>187</v>
      </c>
      <c r="E4" s="242" t="s">
        <v>188</v>
      </c>
      <c r="F4" s="242"/>
      <c r="G4" s="242"/>
      <c r="H4" s="243" t="s">
        <v>189</v>
      </c>
    </row>
    <row r="5" spans="2:11" ht="25.5" x14ac:dyDescent="0.25">
      <c r="B5" s="243"/>
      <c r="C5" s="244"/>
      <c r="D5" s="244"/>
      <c r="E5" s="12" t="s">
        <v>190</v>
      </c>
      <c r="F5" s="12" t="s">
        <v>344</v>
      </c>
      <c r="G5" s="12" t="s">
        <v>191</v>
      </c>
      <c r="H5" s="244"/>
    </row>
    <row r="6" spans="2:11" x14ac:dyDescent="0.25">
      <c r="B6" s="60" t="s">
        <v>737</v>
      </c>
      <c r="C6" s="26">
        <v>0</v>
      </c>
      <c r="D6" s="26">
        <v>977</v>
      </c>
      <c r="E6" s="26">
        <v>0</v>
      </c>
      <c r="F6" s="26">
        <v>0</v>
      </c>
      <c r="G6" s="26">
        <v>0</v>
      </c>
      <c r="H6" s="26">
        <v>977</v>
      </c>
    </row>
    <row r="7" spans="2:11" x14ac:dyDescent="0.25">
      <c r="B7" s="66" t="s">
        <v>738</v>
      </c>
      <c r="C7" s="26">
        <v>0</v>
      </c>
      <c r="D7" s="26">
        <v>96</v>
      </c>
      <c r="E7" s="26">
        <v>0</v>
      </c>
      <c r="F7" s="26">
        <v>0</v>
      </c>
      <c r="G7" s="26">
        <v>0</v>
      </c>
      <c r="H7" s="26">
        <v>96</v>
      </c>
    </row>
    <row r="8" spans="2:11" x14ac:dyDescent="0.25">
      <c r="B8" s="34" t="s">
        <v>373</v>
      </c>
      <c r="C8" s="26">
        <v>96</v>
      </c>
      <c r="D8" s="26">
        <v>1716</v>
      </c>
      <c r="E8" s="26">
        <v>0</v>
      </c>
      <c r="F8" s="26">
        <v>0</v>
      </c>
      <c r="G8" s="26">
        <v>0</v>
      </c>
      <c r="H8" s="26">
        <v>1812</v>
      </c>
    </row>
    <row r="9" spans="2:11" x14ac:dyDescent="0.25">
      <c r="B9" s="34" t="s">
        <v>374</v>
      </c>
      <c r="C9" s="26">
        <v>1812</v>
      </c>
      <c r="D9" s="26">
        <v>648</v>
      </c>
      <c r="E9" s="26">
        <v>4</v>
      </c>
      <c r="F9" s="26">
        <v>0</v>
      </c>
      <c r="G9" s="26">
        <v>0</v>
      </c>
      <c r="H9" s="26">
        <v>2456</v>
      </c>
    </row>
    <row r="10" spans="2:11" x14ac:dyDescent="0.25">
      <c r="B10" s="29" t="s">
        <v>375</v>
      </c>
      <c r="C10" s="26">
        <v>2456</v>
      </c>
      <c r="D10" s="26">
        <v>554</v>
      </c>
      <c r="E10" s="26">
        <v>0</v>
      </c>
      <c r="F10" s="26">
        <v>1</v>
      </c>
      <c r="G10" s="26">
        <v>5</v>
      </c>
      <c r="H10" s="26">
        <v>3004</v>
      </c>
    </row>
    <row r="11" spans="2:11" x14ac:dyDescent="0.25">
      <c r="B11" s="29" t="s">
        <v>376</v>
      </c>
      <c r="C11" s="26">
        <v>3004</v>
      </c>
      <c r="D11" s="26">
        <v>506</v>
      </c>
      <c r="E11" s="26">
        <v>0</v>
      </c>
      <c r="F11" s="26">
        <v>1</v>
      </c>
      <c r="G11" s="26">
        <v>5</v>
      </c>
      <c r="H11" s="26">
        <v>3504</v>
      </c>
    </row>
    <row r="12" spans="2:11" x14ac:dyDescent="0.25">
      <c r="B12" s="29" t="s">
        <v>377</v>
      </c>
      <c r="C12" s="26">
        <v>3504</v>
      </c>
      <c r="D12" s="26">
        <v>549</v>
      </c>
      <c r="E12" s="26">
        <v>1</v>
      </c>
      <c r="F12" s="26">
        <v>0</v>
      </c>
      <c r="G12" s="26">
        <v>8</v>
      </c>
      <c r="H12" s="26">
        <v>4044</v>
      </c>
    </row>
    <row r="13" spans="2:11" x14ac:dyDescent="0.25">
      <c r="B13" s="31" t="s">
        <v>378</v>
      </c>
      <c r="C13" s="26">
        <v>4044</v>
      </c>
      <c r="D13" s="26">
        <v>209</v>
      </c>
      <c r="E13" s="26">
        <v>2</v>
      </c>
      <c r="F13" s="26">
        <v>0</v>
      </c>
      <c r="G13" s="26">
        <v>5</v>
      </c>
      <c r="H13" s="26">
        <v>4246</v>
      </c>
    </row>
    <row r="14" spans="2:11" x14ac:dyDescent="0.25">
      <c r="B14" s="31" t="s">
        <v>412</v>
      </c>
      <c r="C14" s="26">
        <v>4246</v>
      </c>
      <c r="D14" s="26">
        <v>116</v>
      </c>
      <c r="E14" s="26">
        <v>3</v>
      </c>
      <c r="F14" s="26">
        <v>0</v>
      </c>
      <c r="G14" s="26">
        <v>7</v>
      </c>
      <c r="H14" s="26">
        <v>4352</v>
      </c>
    </row>
    <row r="15" spans="2:11" x14ac:dyDescent="0.25">
      <c r="B15" s="31" t="s">
        <v>467</v>
      </c>
      <c r="C15" s="26">
        <v>4352</v>
      </c>
      <c r="D15" s="26">
        <v>114</v>
      </c>
      <c r="E15" s="26">
        <v>5</v>
      </c>
      <c r="F15" s="26">
        <v>22</v>
      </c>
      <c r="G15" s="26">
        <v>4</v>
      </c>
      <c r="H15" s="26">
        <v>4435</v>
      </c>
    </row>
    <row r="16" spans="2:11" x14ac:dyDescent="0.25">
      <c r="B16" s="31" t="s">
        <v>739</v>
      </c>
      <c r="C16" s="26">
        <v>4435</v>
      </c>
      <c r="D16" s="26">
        <v>30</v>
      </c>
      <c r="E16" s="26">
        <v>0</v>
      </c>
      <c r="F16" s="26">
        <v>0</v>
      </c>
      <c r="G16" s="26">
        <v>0</v>
      </c>
      <c r="H16" s="26">
        <v>4465</v>
      </c>
    </row>
    <row r="17" spans="2:8" x14ac:dyDescent="0.25">
      <c r="B17" s="31" t="s">
        <v>522</v>
      </c>
      <c r="C17" s="26">
        <v>4465</v>
      </c>
      <c r="D17" s="26">
        <v>17</v>
      </c>
      <c r="E17" s="26">
        <v>0</v>
      </c>
      <c r="F17" s="26">
        <v>4</v>
      </c>
      <c r="G17" s="26">
        <v>0</v>
      </c>
      <c r="H17" s="26">
        <v>4478</v>
      </c>
    </row>
    <row r="18" spans="2:8" x14ac:dyDescent="0.25">
      <c r="B18" s="31" t="s">
        <v>519</v>
      </c>
      <c r="C18" s="26">
        <v>4478</v>
      </c>
      <c r="D18" s="26">
        <v>37</v>
      </c>
      <c r="E18" s="26">
        <v>0</v>
      </c>
      <c r="F18" s="26">
        <v>0</v>
      </c>
      <c r="G18" s="26">
        <v>2</v>
      </c>
      <c r="H18" s="26">
        <v>4513</v>
      </c>
    </row>
    <row r="19" spans="2:8" x14ac:dyDescent="0.25">
      <c r="B19" s="31" t="s">
        <v>537</v>
      </c>
      <c r="C19" s="26">
        <v>4513</v>
      </c>
      <c r="D19" s="26">
        <v>45</v>
      </c>
      <c r="E19" s="26">
        <v>0</v>
      </c>
      <c r="F19" s="26">
        <v>0</v>
      </c>
      <c r="G19" s="26">
        <v>0</v>
      </c>
      <c r="H19" s="26">
        <v>4558</v>
      </c>
    </row>
    <row r="20" spans="2:8" x14ac:dyDescent="0.25">
      <c r="B20" s="145" t="s">
        <v>357</v>
      </c>
      <c r="C20" s="146" t="s">
        <v>13</v>
      </c>
      <c r="D20" s="146">
        <v>4637</v>
      </c>
      <c r="E20" s="146">
        <v>15</v>
      </c>
      <c r="F20" s="146">
        <v>28</v>
      </c>
      <c r="G20" s="146">
        <v>36</v>
      </c>
      <c r="H20" s="146">
        <v>4558</v>
      </c>
    </row>
    <row r="21" spans="2:8" x14ac:dyDescent="0.25">
      <c r="B21" s="145" t="s">
        <v>358</v>
      </c>
      <c r="C21" s="146" t="s">
        <v>13</v>
      </c>
      <c r="D21" s="146">
        <v>98</v>
      </c>
      <c r="E21" s="146">
        <v>0</v>
      </c>
      <c r="F21" s="146">
        <v>0</v>
      </c>
      <c r="G21" s="146">
        <v>0</v>
      </c>
      <c r="H21" s="146">
        <v>98</v>
      </c>
    </row>
    <row r="22" spans="2:8" x14ac:dyDescent="0.25">
      <c r="B22" s="145" t="s">
        <v>410</v>
      </c>
      <c r="C22" s="146" t="s">
        <v>13</v>
      </c>
      <c r="D22" s="146">
        <v>4735</v>
      </c>
      <c r="E22" s="146">
        <v>15</v>
      </c>
      <c r="F22" s="146">
        <v>28</v>
      </c>
      <c r="G22" s="146">
        <v>36</v>
      </c>
      <c r="H22" s="146">
        <v>4656</v>
      </c>
    </row>
    <row r="23" spans="2:8" ht="18.75" customHeight="1" x14ac:dyDescent="0.25">
      <c r="B23" s="91" t="s">
        <v>350</v>
      </c>
      <c r="C23" s="13"/>
      <c r="D23" s="13"/>
      <c r="E23" s="13"/>
      <c r="F23" s="13"/>
      <c r="G23" s="13"/>
      <c r="H23" s="2"/>
    </row>
    <row r="24" spans="2:8" x14ac:dyDescent="0.25">
      <c r="B24" s="13"/>
      <c r="C24" s="2"/>
      <c r="D24" s="2"/>
      <c r="E24" s="2"/>
      <c r="F24" s="2"/>
      <c r="G24" s="2"/>
      <c r="H24" s="2"/>
    </row>
  </sheetData>
  <mergeCells count="7">
    <mergeCell ref="J2:K3"/>
    <mergeCell ref="B2:H2"/>
    <mergeCell ref="B4:B5"/>
    <mergeCell ref="C4:C5"/>
    <mergeCell ref="D4:D5"/>
    <mergeCell ref="E4:G4"/>
    <mergeCell ref="H4:H5"/>
  </mergeCells>
  <hyperlinks>
    <hyperlink ref="J2:K3" location="'Table of Contents'!A1" display="Go To Table Of Contents" xr:uid="{00000000-0004-0000-1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8F57-3B37-4429-85CA-C1BFDC32F825}">
  <dimension ref="A2:E14"/>
  <sheetViews>
    <sheetView showGridLines="0" zoomScale="80" zoomScaleNormal="80" workbookViewId="0"/>
  </sheetViews>
  <sheetFormatPr defaultRowHeight="15.75" x14ac:dyDescent="0.25"/>
  <cols>
    <col min="1" max="1" width="33.7109375" style="231" customWidth="1"/>
    <col min="2" max="2" width="15.42578125" style="231" bestFit="1" customWidth="1"/>
    <col min="3" max="4" width="9.140625" style="231"/>
    <col min="5" max="5" width="14.140625" style="231" customWidth="1"/>
    <col min="6" max="16384" width="9.140625" style="231"/>
  </cols>
  <sheetData>
    <row r="2" spans="1:5" x14ac:dyDescent="0.25">
      <c r="A2" s="273" t="s">
        <v>544</v>
      </c>
      <c r="B2" s="273"/>
      <c r="C2" s="273"/>
      <c r="E2" s="274" t="s">
        <v>303</v>
      </c>
    </row>
    <row r="3" spans="1:5" x14ac:dyDescent="0.25">
      <c r="E3" s="274"/>
    </row>
    <row r="4" spans="1:5" x14ac:dyDescent="0.25">
      <c r="A4" s="200" t="s">
        <v>48</v>
      </c>
      <c r="B4" s="201" t="s">
        <v>15</v>
      </c>
    </row>
    <row r="5" spans="1:5" x14ac:dyDescent="0.25">
      <c r="A5" s="236" t="s">
        <v>3</v>
      </c>
      <c r="B5" s="222">
        <v>8987</v>
      </c>
    </row>
    <row r="6" spans="1:5" ht="18.75" customHeight="1" x14ac:dyDescent="0.25">
      <c r="A6" s="237" t="s">
        <v>448</v>
      </c>
      <c r="B6" s="223">
        <v>7102</v>
      </c>
    </row>
    <row r="7" spans="1:5" ht="19.5" customHeight="1" x14ac:dyDescent="0.25">
      <c r="A7" s="236" t="s">
        <v>449</v>
      </c>
      <c r="B7" s="222">
        <v>1292</v>
      </c>
    </row>
    <row r="8" spans="1:5" ht="17.25" customHeight="1" x14ac:dyDescent="0.25">
      <c r="A8" s="237" t="s">
        <v>450</v>
      </c>
      <c r="B8" s="222">
        <v>1388</v>
      </c>
    </row>
    <row r="9" spans="1:5" ht="17.25" customHeight="1" x14ac:dyDescent="0.25">
      <c r="A9" s="236" t="s">
        <v>451</v>
      </c>
      <c r="B9" s="222">
        <v>1419</v>
      </c>
    </row>
    <row r="10" spans="1:5" ht="20.25" customHeight="1" x14ac:dyDescent="0.25">
      <c r="A10" s="237" t="s">
        <v>453</v>
      </c>
      <c r="B10" s="222">
        <v>3003</v>
      </c>
    </row>
    <row r="11" spans="1:5" x14ac:dyDescent="0.25">
      <c r="A11" s="238" t="s">
        <v>452</v>
      </c>
      <c r="B11" s="224">
        <v>1885</v>
      </c>
    </row>
    <row r="13" spans="1:5" ht="78" customHeight="1" x14ac:dyDescent="0.25">
      <c r="A13" s="275" t="s">
        <v>454</v>
      </c>
      <c r="B13" s="275"/>
    </row>
    <row r="14" spans="1:5" ht="31.5" customHeight="1" x14ac:dyDescent="0.25">
      <c r="A14" s="275" t="s">
        <v>455</v>
      </c>
      <c r="B14" s="275"/>
    </row>
  </sheetData>
  <mergeCells count="4">
    <mergeCell ref="A2:C2"/>
    <mergeCell ref="E2:E3"/>
    <mergeCell ref="A13:B13"/>
    <mergeCell ref="A14:B14"/>
  </mergeCells>
  <phoneticPr fontId="39" type="noConversion"/>
  <hyperlinks>
    <hyperlink ref="E2:E3" location="'Table of Contents'!A1" display="Go to Table of Contents" xr:uid="{4DA31E3F-B5D1-4CB0-9137-E847681B41EF}"/>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3"/>
  <sheetViews>
    <sheetView showGridLines="0" workbookViewId="0">
      <selection activeCell="B30" sqref="B30"/>
    </sheetView>
  </sheetViews>
  <sheetFormatPr defaultRowHeight="15" x14ac:dyDescent="0.25"/>
  <cols>
    <col min="1" max="1" width="1.85546875" customWidth="1"/>
    <col min="2" max="2" width="33.42578125" style="9" customWidth="1"/>
    <col min="3" max="5" width="13.7109375" customWidth="1"/>
    <col min="6" max="6" width="4.42578125" customWidth="1"/>
    <col min="7" max="8" width="6.140625" customWidth="1"/>
  </cols>
  <sheetData>
    <row r="1" spans="2:8" ht="11.25" customHeight="1" x14ac:dyDescent="0.25"/>
    <row r="2" spans="2:8" ht="15" customHeight="1" x14ac:dyDescent="0.25">
      <c r="B2" s="241" t="s">
        <v>780</v>
      </c>
      <c r="C2" s="241"/>
      <c r="D2" s="241"/>
      <c r="E2" s="241"/>
      <c r="G2" s="240" t="s">
        <v>303</v>
      </c>
      <c r="H2" s="240"/>
    </row>
    <row r="3" spans="2:8" ht="15.75" x14ac:dyDescent="0.25">
      <c r="B3" s="22"/>
      <c r="C3" s="1"/>
      <c r="D3" s="1"/>
      <c r="E3" s="1"/>
      <c r="G3" s="240"/>
      <c r="H3" s="240"/>
    </row>
    <row r="4" spans="2:8" x14ac:dyDescent="0.25">
      <c r="B4" s="23" t="s">
        <v>192</v>
      </c>
      <c r="C4" s="346" t="s">
        <v>193</v>
      </c>
      <c r="D4" s="346"/>
      <c r="E4" s="346"/>
    </row>
    <row r="5" spans="2:8" x14ac:dyDescent="0.25">
      <c r="B5" s="32"/>
      <c r="C5" s="23" t="s">
        <v>194</v>
      </c>
      <c r="D5" s="12" t="s">
        <v>195</v>
      </c>
      <c r="E5" s="12" t="s">
        <v>19</v>
      </c>
    </row>
    <row r="6" spans="2:8" x14ac:dyDescent="0.25">
      <c r="B6" s="33" t="s">
        <v>196</v>
      </c>
      <c r="C6" s="26">
        <v>2248</v>
      </c>
      <c r="D6" s="26">
        <v>231</v>
      </c>
      <c r="E6" s="26">
        <v>2479</v>
      </c>
    </row>
    <row r="7" spans="2:8" x14ac:dyDescent="0.25">
      <c r="B7" s="33" t="s">
        <v>197</v>
      </c>
      <c r="C7" s="26">
        <v>618</v>
      </c>
      <c r="D7" s="26">
        <v>144</v>
      </c>
      <c r="E7" s="26">
        <v>762</v>
      </c>
    </row>
    <row r="8" spans="2:8" x14ac:dyDescent="0.25">
      <c r="B8" s="33" t="s">
        <v>198</v>
      </c>
      <c r="C8" s="26">
        <v>186</v>
      </c>
      <c r="D8" s="26">
        <v>19</v>
      </c>
      <c r="E8" s="26">
        <v>205</v>
      </c>
    </row>
    <row r="9" spans="2:8" x14ac:dyDescent="0.25">
      <c r="B9" s="33" t="s">
        <v>199</v>
      </c>
      <c r="C9" s="26">
        <v>246</v>
      </c>
      <c r="D9" s="26">
        <v>37</v>
      </c>
      <c r="E9" s="26">
        <v>283</v>
      </c>
    </row>
    <row r="10" spans="2:8" x14ac:dyDescent="0.25">
      <c r="B10" s="33" t="s">
        <v>200</v>
      </c>
      <c r="C10" s="26">
        <v>741</v>
      </c>
      <c r="D10" s="26">
        <v>38</v>
      </c>
      <c r="E10" s="26">
        <v>779</v>
      </c>
    </row>
    <row r="11" spans="2:8" x14ac:dyDescent="0.25">
      <c r="B11" s="2" t="s">
        <v>414</v>
      </c>
      <c r="C11" s="26">
        <v>43</v>
      </c>
      <c r="D11" s="26">
        <v>7</v>
      </c>
      <c r="E11" s="79">
        <v>50</v>
      </c>
    </row>
    <row r="12" spans="2:8" x14ac:dyDescent="0.25">
      <c r="B12" s="147" t="s">
        <v>19</v>
      </c>
      <c r="C12" s="148">
        <v>4082</v>
      </c>
      <c r="D12" s="148">
        <v>476</v>
      </c>
      <c r="E12" s="148">
        <v>4558</v>
      </c>
    </row>
    <row r="13" spans="2:8" x14ac:dyDescent="0.25">
      <c r="B13" s="169"/>
    </row>
  </sheetData>
  <mergeCells count="3">
    <mergeCell ref="B2:E2"/>
    <mergeCell ref="C4:E4"/>
    <mergeCell ref="G2:H3"/>
  </mergeCells>
  <hyperlinks>
    <hyperlink ref="G2:H3" location="'Table of Contents'!A1" display="Go To Table Of Contents" xr:uid="{00000000-0004-0000-1A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7"/>
  <sheetViews>
    <sheetView showGridLines="0" workbookViewId="0">
      <selection activeCell="D23" sqref="D23"/>
    </sheetView>
  </sheetViews>
  <sheetFormatPr defaultRowHeight="15" x14ac:dyDescent="0.25"/>
  <cols>
    <col min="1" max="1" width="1.85546875" customWidth="1"/>
    <col min="2" max="2" width="16.85546875" customWidth="1"/>
    <col min="3" max="10" width="12.85546875" customWidth="1"/>
    <col min="11" max="11" width="3.5703125" customWidth="1"/>
    <col min="12" max="13" width="6.7109375" customWidth="1"/>
  </cols>
  <sheetData>
    <row r="2" spans="2:13" ht="15" customHeight="1" x14ac:dyDescent="0.25">
      <c r="B2" s="350" t="s">
        <v>781</v>
      </c>
      <c r="C2" s="350"/>
      <c r="D2" s="350"/>
      <c r="E2" s="350"/>
      <c r="F2" s="350"/>
      <c r="G2" s="350"/>
      <c r="H2" s="350"/>
      <c r="I2" s="350"/>
      <c r="J2" s="350"/>
      <c r="L2" s="240" t="s">
        <v>303</v>
      </c>
      <c r="M2" s="240"/>
    </row>
    <row r="3" spans="2:13" x14ac:dyDescent="0.25">
      <c r="B3" s="351" t="s">
        <v>0</v>
      </c>
      <c r="C3" s="351"/>
      <c r="D3" s="351"/>
      <c r="E3" s="351"/>
      <c r="F3" s="351"/>
      <c r="G3" s="351"/>
      <c r="H3" s="351"/>
      <c r="I3" s="351"/>
      <c r="J3" s="351"/>
      <c r="L3" s="240"/>
      <c r="M3" s="240"/>
    </row>
    <row r="4" spans="2:13" x14ac:dyDescent="0.25">
      <c r="B4" s="313" t="s">
        <v>201</v>
      </c>
      <c r="C4" s="243" t="s">
        <v>175</v>
      </c>
      <c r="D4" s="243"/>
      <c r="E4" s="243"/>
      <c r="F4" s="243"/>
      <c r="G4" s="243" t="s">
        <v>202</v>
      </c>
      <c r="H4" s="243"/>
      <c r="I4" s="243"/>
      <c r="J4" s="243"/>
    </row>
    <row r="5" spans="2:13" ht="18" customHeight="1" x14ac:dyDescent="0.25">
      <c r="B5" s="314"/>
      <c r="C5" s="12" t="s">
        <v>364</v>
      </c>
      <c r="D5" s="12" t="s">
        <v>176</v>
      </c>
      <c r="E5" s="12" t="s">
        <v>413</v>
      </c>
      <c r="F5" s="12" t="s">
        <v>19</v>
      </c>
      <c r="G5" s="12" t="s">
        <v>364</v>
      </c>
      <c r="H5" s="12" t="s">
        <v>176</v>
      </c>
      <c r="I5" s="12" t="s">
        <v>413</v>
      </c>
      <c r="J5" s="12" t="s">
        <v>19</v>
      </c>
    </row>
    <row r="6" spans="2:13" x14ac:dyDescent="0.25">
      <c r="B6" s="41" t="s">
        <v>319</v>
      </c>
      <c r="C6" s="26">
        <v>19</v>
      </c>
      <c r="D6" s="26">
        <v>9</v>
      </c>
      <c r="E6" s="26">
        <v>3</v>
      </c>
      <c r="F6" s="26">
        <v>31</v>
      </c>
      <c r="G6" s="61">
        <v>9</v>
      </c>
      <c r="H6" s="61">
        <v>6</v>
      </c>
      <c r="I6" s="61">
        <v>1</v>
      </c>
      <c r="J6" s="61">
        <v>16</v>
      </c>
    </row>
    <row r="7" spans="2:13" x14ac:dyDescent="0.25">
      <c r="B7" s="41" t="s">
        <v>263</v>
      </c>
      <c r="C7" s="26">
        <v>145</v>
      </c>
      <c r="D7" s="26">
        <v>65</v>
      </c>
      <c r="E7" s="26">
        <v>16</v>
      </c>
      <c r="F7" s="26">
        <v>226</v>
      </c>
      <c r="G7" s="26">
        <v>76</v>
      </c>
      <c r="H7" s="26">
        <v>39</v>
      </c>
      <c r="I7" s="26">
        <v>9</v>
      </c>
      <c r="J7" s="26">
        <v>124</v>
      </c>
    </row>
    <row r="8" spans="2:13" x14ac:dyDescent="0.25">
      <c r="B8" s="41" t="s">
        <v>203</v>
      </c>
      <c r="C8" s="26">
        <v>905</v>
      </c>
      <c r="D8" s="26">
        <v>306</v>
      </c>
      <c r="E8" s="26">
        <v>60</v>
      </c>
      <c r="F8" s="26">
        <v>1271</v>
      </c>
      <c r="G8" s="26">
        <v>388</v>
      </c>
      <c r="H8" s="26">
        <v>145</v>
      </c>
      <c r="I8" s="26">
        <v>23</v>
      </c>
      <c r="J8" s="26">
        <v>556</v>
      </c>
    </row>
    <row r="9" spans="2:13" x14ac:dyDescent="0.25">
      <c r="B9" s="41" t="s">
        <v>204</v>
      </c>
      <c r="C9" s="26">
        <v>861</v>
      </c>
      <c r="D9" s="26">
        <v>399</v>
      </c>
      <c r="E9" s="26">
        <v>99</v>
      </c>
      <c r="F9" s="26">
        <v>1359</v>
      </c>
      <c r="G9" s="26">
        <v>377</v>
      </c>
      <c r="H9" s="26">
        <v>203</v>
      </c>
      <c r="I9" s="26">
        <v>51</v>
      </c>
      <c r="J9" s="26">
        <v>631</v>
      </c>
    </row>
    <row r="10" spans="2:13" x14ac:dyDescent="0.25">
      <c r="B10" s="41" t="s">
        <v>205</v>
      </c>
      <c r="C10" s="26">
        <v>764</v>
      </c>
      <c r="D10" s="26">
        <v>355</v>
      </c>
      <c r="E10" s="26">
        <v>205</v>
      </c>
      <c r="F10" s="26">
        <v>1324</v>
      </c>
      <c r="G10" s="26">
        <v>305</v>
      </c>
      <c r="H10" s="26">
        <v>168</v>
      </c>
      <c r="I10" s="26">
        <v>107</v>
      </c>
      <c r="J10" s="26">
        <v>580</v>
      </c>
    </row>
    <row r="11" spans="2:13" x14ac:dyDescent="0.25">
      <c r="B11" s="41" t="s">
        <v>206</v>
      </c>
      <c r="C11" s="26">
        <v>147</v>
      </c>
      <c r="D11" s="26">
        <v>107</v>
      </c>
      <c r="E11" s="26">
        <v>75</v>
      </c>
      <c r="F11" s="26">
        <v>329</v>
      </c>
      <c r="G11" s="26" t="s">
        <v>13</v>
      </c>
      <c r="H11" s="26" t="s">
        <v>13</v>
      </c>
      <c r="I11" s="26" t="s">
        <v>13</v>
      </c>
      <c r="J11" s="26" t="s">
        <v>13</v>
      </c>
    </row>
    <row r="12" spans="2:13" x14ac:dyDescent="0.25">
      <c r="B12" s="41" t="s">
        <v>207</v>
      </c>
      <c r="C12" s="26">
        <v>5</v>
      </c>
      <c r="D12" s="26">
        <v>7</v>
      </c>
      <c r="E12" s="26">
        <v>3</v>
      </c>
      <c r="F12" s="26">
        <v>15</v>
      </c>
      <c r="G12" s="26" t="s">
        <v>13</v>
      </c>
      <c r="H12" s="26" t="s">
        <v>13</v>
      </c>
      <c r="I12" s="26" t="s">
        <v>13</v>
      </c>
      <c r="J12" s="26" t="s">
        <v>13</v>
      </c>
    </row>
    <row r="13" spans="2:13" x14ac:dyDescent="0.25">
      <c r="B13" s="41" t="s">
        <v>208</v>
      </c>
      <c r="C13" s="26">
        <v>1</v>
      </c>
      <c r="D13" s="26">
        <v>2</v>
      </c>
      <c r="E13" s="61"/>
      <c r="F13" s="26">
        <v>3</v>
      </c>
      <c r="G13" s="26" t="s">
        <v>13</v>
      </c>
      <c r="H13" s="26" t="s">
        <v>13</v>
      </c>
      <c r="I13" s="26" t="s">
        <v>13</v>
      </c>
      <c r="J13" s="26" t="s">
        <v>13</v>
      </c>
    </row>
    <row r="14" spans="2:13" x14ac:dyDescent="0.25">
      <c r="B14" s="499" t="s">
        <v>19</v>
      </c>
      <c r="C14" s="500">
        <v>2847</v>
      </c>
      <c r="D14" s="500">
        <v>1250</v>
      </c>
      <c r="E14" s="500">
        <v>461</v>
      </c>
      <c r="F14" s="500">
        <v>4558</v>
      </c>
      <c r="G14" s="384">
        <v>1155</v>
      </c>
      <c r="H14" s="384">
        <v>561</v>
      </c>
      <c r="I14" s="384">
        <v>191</v>
      </c>
      <c r="J14" s="384">
        <v>1907</v>
      </c>
    </row>
    <row r="15" spans="2:13" ht="22.5" customHeight="1" x14ac:dyDescent="0.25">
      <c r="B15" s="348" t="s">
        <v>465</v>
      </c>
      <c r="C15" s="349"/>
      <c r="D15" s="349"/>
      <c r="E15" s="349"/>
      <c r="F15" s="349"/>
      <c r="G15" s="349"/>
    </row>
    <row r="16" spans="2:13" x14ac:dyDescent="0.25">
      <c r="B16" s="347"/>
      <c r="C16" s="347"/>
      <c r="D16" s="347"/>
      <c r="E16" s="347"/>
      <c r="F16" s="347"/>
      <c r="G16" s="347"/>
    </row>
    <row r="17" spans="2:7" x14ac:dyDescent="0.25">
      <c r="B17" s="347"/>
      <c r="C17" s="347"/>
      <c r="D17" s="347"/>
      <c r="E17" s="347"/>
      <c r="F17" s="347"/>
      <c r="G17" s="347"/>
    </row>
  </sheetData>
  <mergeCells count="9">
    <mergeCell ref="B17:G17"/>
    <mergeCell ref="B15:G15"/>
    <mergeCell ref="B16:G16"/>
    <mergeCell ref="L2:M3"/>
    <mergeCell ref="B2:J2"/>
    <mergeCell ref="B3:J3"/>
    <mergeCell ref="B4:B5"/>
    <mergeCell ref="C4:F4"/>
    <mergeCell ref="G4:J4"/>
  </mergeCells>
  <hyperlinks>
    <hyperlink ref="L2:M3" location="'Table of Contents'!A1" display="Go To Table Of Contents" xr:uid="{00000000-0004-0000-1B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2"/>
  <sheetViews>
    <sheetView showGridLines="0" topLeftCell="D1" zoomScale="90" zoomScaleNormal="90" workbookViewId="0">
      <selection activeCell="N16" sqref="N16"/>
    </sheetView>
  </sheetViews>
  <sheetFormatPr defaultRowHeight="15" x14ac:dyDescent="0.25"/>
  <cols>
    <col min="1" max="1" width="1.85546875" customWidth="1"/>
    <col min="2" max="2" width="9.140625" customWidth="1"/>
    <col min="9" max="9" width="4.42578125" customWidth="1"/>
    <col min="10" max="10" width="18.7109375" hidden="1" customWidth="1"/>
    <col min="11" max="11" width="3.7109375" style="35" customWidth="1"/>
    <col min="12" max="12" width="4" customWidth="1"/>
    <col min="13" max="13" width="23.42578125" customWidth="1"/>
    <col min="14" max="14" width="20.28515625" customWidth="1"/>
    <col min="15" max="15" width="20.140625" customWidth="1"/>
    <col min="16" max="16" width="6.5703125" bestFit="1" customWidth="1"/>
    <col min="17" max="18" width="6.140625" customWidth="1"/>
  </cols>
  <sheetData>
    <row r="1" spans="2:18" ht="11.25" customHeight="1" x14ac:dyDescent="0.25"/>
    <row r="2" spans="2:18" ht="15.75" customHeight="1" x14ac:dyDescent="0.25">
      <c r="B2" s="278"/>
      <c r="C2" s="278"/>
      <c r="D2" s="278"/>
      <c r="E2" s="278"/>
      <c r="F2" s="278"/>
      <c r="G2" s="278"/>
      <c r="H2" s="278"/>
      <c r="I2" s="278"/>
      <c r="M2" s="501" t="s">
        <v>791</v>
      </c>
      <c r="N2" s="501"/>
      <c r="O2" s="501"/>
      <c r="Q2" s="240" t="s">
        <v>303</v>
      </c>
      <c r="R2" s="240"/>
    </row>
    <row r="3" spans="2:18" x14ac:dyDescent="0.25">
      <c r="M3" s="502"/>
      <c r="N3" s="503"/>
      <c r="O3" s="503"/>
      <c r="Q3" s="240"/>
      <c r="R3" s="240"/>
    </row>
    <row r="4" spans="2:18" ht="19.899999999999999" customHeight="1" x14ac:dyDescent="0.25">
      <c r="M4" s="504" t="s">
        <v>82</v>
      </c>
      <c r="N4" s="505" t="s">
        <v>15</v>
      </c>
      <c r="O4" s="506"/>
    </row>
    <row r="5" spans="2:18" ht="34.9" customHeight="1" x14ac:dyDescent="0.25">
      <c r="M5" s="507"/>
      <c r="N5" s="15" t="s">
        <v>209</v>
      </c>
      <c r="O5" s="15" t="s">
        <v>210</v>
      </c>
      <c r="P5" s="101"/>
      <c r="Q5" s="101"/>
    </row>
    <row r="6" spans="2:18" x14ac:dyDescent="0.25">
      <c r="M6" s="508" t="s">
        <v>76</v>
      </c>
      <c r="N6" s="391">
        <v>178</v>
      </c>
      <c r="O6" s="391">
        <v>514</v>
      </c>
      <c r="P6" s="167"/>
      <c r="Q6" s="162"/>
    </row>
    <row r="7" spans="2:18" x14ac:dyDescent="0.25">
      <c r="M7" s="508" t="s">
        <v>75</v>
      </c>
      <c r="N7" s="391">
        <v>924</v>
      </c>
      <c r="O7" s="391">
        <v>2788</v>
      </c>
      <c r="P7" s="167"/>
      <c r="Q7" s="162"/>
    </row>
    <row r="8" spans="2:18" x14ac:dyDescent="0.25">
      <c r="M8" s="508" t="s">
        <v>74</v>
      </c>
      <c r="N8" s="391">
        <v>822</v>
      </c>
      <c r="O8" s="391">
        <v>3678</v>
      </c>
      <c r="P8" s="167"/>
      <c r="Q8" s="162"/>
    </row>
    <row r="9" spans="2:18" x14ac:dyDescent="0.25">
      <c r="M9" s="509" t="s">
        <v>19</v>
      </c>
      <c r="N9" s="510">
        <v>1924</v>
      </c>
      <c r="O9" s="510">
        <v>6980</v>
      </c>
      <c r="P9" s="167"/>
      <c r="Q9" s="101"/>
    </row>
    <row r="10" spans="2:18" x14ac:dyDescent="0.25">
      <c r="P10" s="101"/>
      <c r="Q10" s="101"/>
    </row>
    <row r="11" spans="2:18" x14ac:dyDescent="0.25">
      <c r="P11" s="101"/>
      <c r="Q11" s="101"/>
    </row>
    <row r="12" spans="2:18" x14ac:dyDescent="0.25">
      <c r="P12" s="101"/>
      <c r="Q12" s="101"/>
    </row>
  </sheetData>
  <mergeCells count="5">
    <mergeCell ref="M2:O2"/>
    <mergeCell ref="M4:M5"/>
    <mergeCell ref="N4:O4"/>
    <mergeCell ref="B2:I2"/>
    <mergeCell ref="Q2:R3"/>
  </mergeCells>
  <hyperlinks>
    <hyperlink ref="Q2:R3" location="'Table of Contents'!A1" display="Go To Table Of Contents" xr:uid="{00000000-0004-0000-1C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H19"/>
  <sheetViews>
    <sheetView showGridLines="0" workbookViewId="0">
      <selection activeCell="B2" sqref="B2:E2"/>
    </sheetView>
  </sheetViews>
  <sheetFormatPr defaultRowHeight="15" x14ac:dyDescent="0.25"/>
  <cols>
    <col min="1" max="1" width="1.85546875" customWidth="1"/>
    <col min="2" max="2" width="23.42578125" style="9" customWidth="1"/>
    <col min="3" max="3" width="14" customWidth="1"/>
    <col min="4" max="4" width="15.28515625" customWidth="1"/>
    <col min="5" max="5" width="13.28515625" customWidth="1"/>
    <col min="6" max="6" width="4.28515625" customWidth="1"/>
    <col min="7" max="8" width="6" customWidth="1"/>
  </cols>
  <sheetData>
    <row r="1" spans="2:8" ht="11.25" customHeight="1" x14ac:dyDescent="0.25"/>
    <row r="2" spans="2:8" ht="15" customHeight="1" x14ac:dyDescent="0.25">
      <c r="B2" s="350" t="s">
        <v>790</v>
      </c>
      <c r="C2" s="350"/>
      <c r="D2" s="350"/>
      <c r="E2" s="350"/>
      <c r="G2" s="240" t="s">
        <v>303</v>
      </c>
      <c r="H2" s="240"/>
    </row>
    <row r="3" spans="2:8" x14ac:dyDescent="0.25">
      <c r="B3" s="13"/>
      <c r="C3" s="2"/>
      <c r="D3" s="2"/>
      <c r="E3" s="2"/>
      <c r="G3" s="240"/>
      <c r="H3" s="240"/>
    </row>
    <row r="4" spans="2:8" x14ac:dyDescent="0.25">
      <c r="B4" s="242" t="s">
        <v>211</v>
      </c>
      <c r="C4" s="242" t="s">
        <v>212</v>
      </c>
      <c r="D4" s="242"/>
      <c r="E4" s="242"/>
    </row>
    <row r="5" spans="2:8" ht="25.5" x14ac:dyDescent="0.25">
      <c r="B5" s="243"/>
      <c r="C5" s="12" t="s">
        <v>213</v>
      </c>
      <c r="D5" s="12" t="s">
        <v>214</v>
      </c>
      <c r="E5" s="12" t="s">
        <v>215</v>
      </c>
    </row>
    <row r="6" spans="2:8" x14ac:dyDescent="0.25">
      <c r="B6" s="27" t="s">
        <v>411</v>
      </c>
      <c r="C6" s="26">
        <v>3</v>
      </c>
      <c r="D6" s="26">
        <v>0</v>
      </c>
      <c r="E6" s="26">
        <v>3</v>
      </c>
    </row>
    <row r="7" spans="2:8" x14ac:dyDescent="0.25">
      <c r="B7" s="27" t="s">
        <v>373</v>
      </c>
      <c r="C7" s="26">
        <v>73</v>
      </c>
      <c r="D7" s="26">
        <v>1</v>
      </c>
      <c r="E7" s="26">
        <v>75</v>
      </c>
    </row>
    <row r="8" spans="2:8" x14ac:dyDescent="0.25">
      <c r="B8" s="27" t="s">
        <v>374</v>
      </c>
      <c r="C8" s="26">
        <v>13</v>
      </c>
      <c r="D8" s="26">
        <v>40</v>
      </c>
      <c r="E8" s="26">
        <v>48</v>
      </c>
    </row>
    <row r="9" spans="2:8" x14ac:dyDescent="0.25">
      <c r="B9" s="27" t="s">
        <v>375</v>
      </c>
      <c r="C9" s="61">
        <v>23</v>
      </c>
      <c r="D9" s="61">
        <v>2</v>
      </c>
      <c r="E9" s="61">
        <v>69</v>
      </c>
    </row>
    <row r="10" spans="2:8" x14ac:dyDescent="0.25">
      <c r="B10" s="27" t="s">
        <v>376</v>
      </c>
      <c r="C10" s="61">
        <v>14</v>
      </c>
      <c r="D10" s="61">
        <v>0</v>
      </c>
      <c r="E10" s="61">
        <v>83</v>
      </c>
    </row>
    <row r="11" spans="2:8" x14ac:dyDescent="0.25">
      <c r="B11" s="27" t="s">
        <v>377</v>
      </c>
      <c r="C11" s="26">
        <v>10</v>
      </c>
      <c r="D11" s="26">
        <v>2</v>
      </c>
      <c r="E11" s="26">
        <v>91</v>
      </c>
    </row>
    <row r="12" spans="2:8" x14ac:dyDescent="0.25">
      <c r="B12" s="31" t="s">
        <v>378</v>
      </c>
      <c r="C12" s="26">
        <v>17</v>
      </c>
      <c r="D12" s="26">
        <v>1</v>
      </c>
      <c r="E12" s="26">
        <v>107</v>
      </c>
    </row>
    <row r="13" spans="2:8" x14ac:dyDescent="0.25">
      <c r="B13" s="31" t="s">
        <v>412</v>
      </c>
      <c r="C13" s="26">
        <v>15</v>
      </c>
      <c r="D13" s="26">
        <v>0</v>
      </c>
      <c r="E13" s="26">
        <v>122</v>
      </c>
    </row>
    <row r="14" spans="2:8" x14ac:dyDescent="0.25">
      <c r="B14" s="31" t="s">
        <v>467</v>
      </c>
      <c r="C14" s="26">
        <v>7</v>
      </c>
      <c r="D14" s="26">
        <v>2</v>
      </c>
      <c r="E14" s="26">
        <v>127</v>
      </c>
    </row>
    <row r="15" spans="2:8" x14ac:dyDescent="0.25">
      <c r="B15" s="31" t="s">
        <v>468</v>
      </c>
      <c r="C15" s="26">
        <v>0</v>
      </c>
      <c r="D15" s="26">
        <v>0</v>
      </c>
      <c r="E15" s="26">
        <v>127</v>
      </c>
    </row>
    <row r="16" spans="2:8" x14ac:dyDescent="0.25">
      <c r="B16" s="31" t="s">
        <v>522</v>
      </c>
      <c r="C16" s="26">
        <v>0</v>
      </c>
      <c r="D16" s="26">
        <v>0</v>
      </c>
      <c r="E16" s="26">
        <v>127</v>
      </c>
    </row>
    <row r="17" spans="2:5" x14ac:dyDescent="0.25">
      <c r="B17" s="31" t="s">
        <v>519</v>
      </c>
      <c r="C17" s="26">
        <v>1</v>
      </c>
      <c r="D17" s="26">
        <v>1</v>
      </c>
      <c r="E17" s="26">
        <v>127</v>
      </c>
    </row>
    <row r="18" spans="2:5" x14ac:dyDescent="0.25">
      <c r="B18" s="31" t="s">
        <v>537</v>
      </c>
      <c r="C18" s="26">
        <v>5</v>
      </c>
      <c r="D18" s="26">
        <v>1</v>
      </c>
      <c r="E18" s="26">
        <v>131</v>
      </c>
    </row>
    <row r="19" spans="2:5" x14ac:dyDescent="0.25">
      <c r="B19" s="128" t="s">
        <v>19</v>
      </c>
      <c r="C19" s="129">
        <v>181</v>
      </c>
      <c r="D19" s="129">
        <v>50</v>
      </c>
      <c r="E19" s="129">
        <v>131</v>
      </c>
    </row>
  </sheetData>
  <mergeCells count="4">
    <mergeCell ref="B2:E2"/>
    <mergeCell ref="B4:B5"/>
    <mergeCell ref="C4:E4"/>
    <mergeCell ref="G2:H3"/>
  </mergeCells>
  <hyperlinks>
    <hyperlink ref="G2:H3" location="'Table of Contents'!A1" display="Go To Table Of Contents" xr:uid="{00000000-0004-0000-1D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7"/>
  <sheetViews>
    <sheetView showGridLines="0" workbookViewId="0">
      <selection activeCell="B2" sqref="B2:H2"/>
    </sheetView>
  </sheetViews>
  <sheetFormatPr defaultRowHeight="15" x14ac:dyDescent="0.25"/>
  <cols>
    <col min="1" max="1" width="1.85546875" customWidth="1"/>
    <col min="2" max="2" width="17" style="9" customWidth="1"/>
    <col min="3" max="3" width="14" bestFit="1" customWidth="1"/>
    <col min="4" max="4" width="11.140625" bestFit="1" customWidth="1"/>
    <col min="5" max="5" width="12.85546875" bestFit="1" customWidth="1"/>
    <col min="6" max="6" width="11.140625" bestFit="1" customWidth="1"/>
    <col min="7" max="7" width="12.140625" bestFit="1" customWidth="1"/>
    <col min="8" max="8" width="11.7109375" bestFit="1" customWidth="1"/>
    <col min="9" max="9" width="3.85546875" customWidth="1"/>
    <col min="10" max="11" width="6" customWidth="1"/>
  </cols>
  <sheetData>
    <row r="1" spans="2:11" ht="11.25" customHeight="1" x14ac:dyDescent="0.25"/>
    <row r="2" spans="2:11" ht="15" customHeight="1" x14ac:dyDescent="0.25">
      <c r="B2" s="350" t="s">
        <v>789</v>
      </c>
      <c r="C2" s="350"/>
      <c r="D2" s="350"/>
      <c r="E2" s="350"/>
      <c r="F2" s="350"/>
      <c r="G2" s="350"/>
      <c r="H2" s="350"/>
      <c r="J2" s="240" t="s">
        <v>303</v>
      </c>
      <c r="K2" s="240"/>
    </row>
    <row r="3" spans="2:11" x14ac:dyDescent="0.25">
      <c r="B3" s="13"/>
      <c r="C3" s="2"/>
      <c r="D3" s="2"/>
      <c r="E3" s="2"/>
      <c r="J3" s="240"/>
      <c r="K3" s="240"/>
    </row>
    <row r="4" spans="2:11" ht="15.6" customHeight="1" x14ac:dyDescent="0.25">
      <c r="B4" s="242" t="s">
        <v>121</v>
      </c>
      <c r="C4" s="352" t="s">
        <v>216</v>
      </c>
      <c r="D4" s="317"/>
      <c r="E4" s="317"/>
      <c r="F4" s="317"/>
      <c r="G4" s="317"/>
      <c r="H4" s="317"/>
    </row>
    <row r="5" spans="2:11" ht="63.75" x14ac:dyDescent="0.25">
      <c r="B5" s="243"/>
      <c r="C5" s="12" t="s">
        <v>217</v>
      </c>
      <c r="D5" s="12" t="s">
        <v>218</v>
      </c>
      <c r="E5" s="12" t="s">
        <v>219</v>
      </c>
      <c r="F5" s="12" t="s">
        <v>220</v>
      </c>
      <c r="G5" s="12" t="s">
        <v>221</v>
      </c>
      <c r="H5" s="12" t="s">
        <v>222</v>
      </c>
    </row>
    <row r="6" spans="2:11" x14ac:dyDescent="0.25">
      <c r="B6" s="30" t="s">
        <v>374</v>
      </c>
      <c r="C6" s="166">
        <v>16</v>
      </c>
      <c r="D6" s="166" t="s">
        <v>342</v>
      </c>
      <c r="E6" s="166">
        <v>7</v>
      </c>
      <c r="F6" s="166">
        <v>100</v>
      </c>
      <c r="G6" s="166">
        <v>4</v>
      </c>
      <c r="H6" s="166">
        <v>11</v>
      </c>
    </row>
    <row r="7" spans="2:11" x14ac:dyDescent="0.25">
      <c r="B7" s="30" t="s">
        <v>375</v>
      </c>
      <c r="C7" s="166">
        <v>11</v>
      </c>
      <c r="D7" s="166">
        <v>30</v>
      </c>
      <c r="E7" s="166">
        <v>9</v>
      </c>
      <c r="F7" s="166">
        <v>157</v>
      </c>
      <c r="G7" s="166">
        <v>9</v>
      </c>
      <c r="H7" s="166">
        <v>127</v>
      </c>
    </row>
    <row r="8" spans="2:11" x14ac:dyDescent="0.25">
      <c r="B8" s="19" t="s">
        <v>376</v>
      </c>
      <c r="C8" s="166">
        <v>14</v>
      </c>
      <c r="D8" s="166">
        <v>193</v>
      </c>
      <c r="E8" s="166">
        <v>66</v>
      </c>
      <c r="F8" s="166">
        <v>102</v>
      </c>
      <c r="G8" s="166">
        <v>42</v>
      </c>
      <c r="H8" s="166">
        <v>102</v>
      </c>
    </row>
    <row r="9" spans="2:11" x14ac:dyDescent="0.25">
      <c r="B9" s="19" t="s">
        <v>377</v>
      </c>
      <c r="C9" s="166">
        <v>13</v>
      </c>
      <c r="D9" s="166">
        <v>133</v>
      </c>
      <c r="E9" s="166">
        <v>56</v>
      </c>
      <c r="F9" s="166">
        <v>81</v>
      </c>
      <c r="G9" s="166">
        <v>23</v>
      </c>
      <c r="H9" s="166">
        <v>12</v>
      </c>
    </row>
    <row r="10" spans="2:11" x14ac:dyDescent="0.25">
      <c r="B10" s="31" t="s">
        <v>378</v>
      </c>
      <c r="C10" s="166">
        <v>15</v>
      </c>
      <c r="D10" s="166">
        <v>231</v>
      </c>
      <c r="E10" s="166">
        <v>104</v>
      </c>
      <c r="F10" s="166">
        <v>192</v>
      </c>
      <c r="G10" s="166">
        <v>85</v>
      </c>
      <c r="H10" s="166">
        <v>125</v>
      </c>
    </row>
    <row r="11" spans="2:11" x14ac:dyDescent="0.25">
      <c r="B11" s="31" t="s">
        <v>412</v>
      </c>
      <c r="C11" s="166">
        <v>3</v>
      </c>
      <c r="D11" s="166">
        <v>198</v>
      </c>
      <c r="E11" s="166">
        <v>61</v>
      </c>
      <c r="F11" s="166">
        <v>135</v>
      </c>
      <c r="G11" s="166">
        <v>49</v>
      </c>
      <c r="H11" s="166">
        <v>179</v>
      </c>
    </row>
    <row r="12" spans="2:11" x14ac:dyDescent="0.25">
      <c r="B12" s="31" t="s">
        <v>467</v>
      </c>
      <c r="C12" s="166">
        <v>3</v>
      </c>
      <c r="D12" s="166">
        <v>250</v>
      </c>
      <c r="E12" s="166">
        <v>92</v>
      </c>
      <c r="F12" s="166">
        <v>161</v>
      </c>
      <c r="G12" s="166">
        <v>30</v>
      </c>
      <c r="H12" s="166">
        <v>115</v>
      </c>
    </row>
    <row r="13" spans="2:11" x14ac:dyDescent="0.25">
      <c r="B13" s="31" t="s">
        <v>468</v>
      </c>
      <c r="C13" s="166">
        <v>1</v>
      </c>
      <c r="D13" s="166">
        <v>67</v>
      </c>
      <c r="E13" s="166">
        <v>23</v>
      </c>
      <c r="F13" s="166">
        <v>44</v>
      </c>
      <c r="G13" s="166">
        <v>7</v>
      </c>
      <c r="H13" s="166">
        <v>55</v>
      </c>
    </row>
    <row r="14" spans="2:11" x14ac:dyDescent="0.25">
      <c r="B14" s="31" t="s">
        <v>522</v>
      </c>
      <c r="C14" s="166">
        <v>1</v>
      </c>
      <c r="D14" s="166">
        <v>68</v>
      </c>
      <c r="E14" s="166">
        <v>26</v>
      </c>
      <c r="F14" s="166">
        <v>42</v>
      </c>
      <c r="G14" s="166">
        <v>0</v>
      </c>
      <c r="H14" s="166">
        <v>18</v>
      </c>
    </row>
    <row r="15" spans="2:11" x14ac:dyDescent="0.25">
      <c r="B15" s="31" t="s">
        <v>519</v>
      </c>
      <c r="C15" s="166">
        <v>0</v>
      </c>
      <c r="D15" s="166">
        <v>66</v>
      </c>
      <c r="E15" s="166">
        <v>34</v>
      </c>
      <c r="F15" s="166">
        <v>40</v>
      </c>
      <c r="G15" s="166">
        <v>23</v>
      </c>
      <c r="H15" s="166">
        <v>23</v>
      </c>
    </row>
    <row r="16" spans="2:11" x14ac:dyDescent="0.25">
      <c r="B16" s="31" t="s">
        <v>537</v>
      </c>
      <c r="C16" s="166">
        <v>1</v>
      </c>
      <c r="D16" s="166">
        <v>57</v>
      </c>
      <c r="E16" s="166">
        <v>19</v>
      </c>
      <c r="F16" s="166">
        <v>38</v>
      </c>
      <c r="G16" s="166">
        <v>2</v>
      </c>
      <c r="H16" s="166">
        <v>19</v>
      </c>
    </row>
    <row r="17" spans="2:8" x14ac:dyDescent="0.25">
      <c r="B17" s="128" t="s">
        <v>19</v>
      </c>
      <c r="C17" s="129">
        <v>78</v>
      </c>
      <c r="D17" s="129">
        <v>1293</v>
      </c>
      <c r="E17" s="129">
        <v>497</v>
      </c>
      <c r="F17" s="129">
        <v>1092</v>
      </c>
      <c r="G17" s="129">
        <v>274</v>
      </c>
      <c r="H17" s="129">
        <v>786</v>
      </c>
    </row>
  </sheetData>
  <mergeCells count="4">
    <mergeCell ref="B2:H2"/>
    <mergeCell ref="B4:B5"/>
    <mergeCell ref="C4:H4"/>
    <mergeCell ref="J2:K3"/>
  </mergeCells>
  <hyperlinks>
    <hyperlink ref="J2:K3" location="'Table of Contents'!A1" display="Go To Table Of Contents" xr:uid="{00000000-0004-0000-1E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18"/>
  <sheetViews>
    <sheetView showGridLines="0" workbookViewId="0">
      <selection activeCell="C27" sqref="C27"/>
    </sheetView>
  </sheetViews>
  <sheetFormatPr defaultColWidth="8.7109375" defaultRowHeight="14.45" customHeight="1" x14ac:dyDescent="0.25"/>
  <cols>
    <col min="1" max="1" width="1.85546875" style="1" customWidth="1"/>
    <col min="2" max="2" width="33.42578125" style="25" customWidth="1"/>
    <col min="3" max="3" width="11.42578125" style="1" customWidth="1"/>
    <col min="4" max="4" width="10.5703125" style="1" customWidth="1"/>
    <col min="5" max="5" width="11.5703125" style="1" customWidth="1"/>
    <col min="6" max="6" width="11.28515625" style="1" customWidth="1"/>
    <col min="7" max="7" width="3.28515625" style="1" customWidth="1"/>
    <col min="8" max="9" width="6.28515625" style="1" customWidth="1"/>
    <col min="10" max="16384" width="8.7109375" style="1"/>
  </cols>
  <sheetData>
    <row r="2" spans="2:9" ht="14.45" customHeight="1" x14ac:dyDescent="0.25">
      <c r="B2" s="511" t="s">
        <v>788</v>
      </c>
      <c r="C2" s="511"/>
      <c r="D2" s="511"/>
      <c r="E2" s="511"/>
      <c r="F2" s="511"/>
      <c r="H2" s="240" t="s">
        <v>303</v>
      </c>
      <c r="I2" s="240"/>
    </row>
    <row r="3" spans="2:9" ht="14.45" customHeight="1" x14ac:dyDescent="0.25">
      <c r="B3" s="351"/>
      <c r="C3" s="351"/>
      <c r="D3" s="351"/>
      <c r="E3" s="351"/>
      <c r="F3" s="351"/>
      <c r="H3" s="240"/>
      <c r="I3" s="240"/>
    </row>
    <row r="4" spans="2:9" ht="14.45" customHeight="1" x14ac:dyDescent="0.25">
      <c r="B4" s="363" t="s">
        <v>121</v>
      </c>
      <c r="C4" s="512" t="s">
        <v>224</v>
      </c>
      <c r="D4" s="513"/>
      <c r="E4" s="513"/>
      <c r="F4" s="514"/>
    </row>
    <row r="5" spans="2:9" ht="14.45" customHeight="1" x14ac:dyDescent="0.25">
      <c r="B5" s="364"/>
      <c r="C5" s="12" t="s">
        <v>364</v>
      </c>
      <c r="D5" s="24" t="s">
        <v>176</v>
      </c>
      <c r="E5" s="24" t="s">
        <v>413</v>
      </c>
      <c r="F5" s="24" t="s">
        <v>19</v>
      </c>
    </row>
    <row r="6" spans="2:9" ht="14.45" customHeight="1" x14ac:dyDescent="0.25">
      <c r="B6" s="41" t="s">
        <v>375</v>
      </c>
      <c r="C6" s="515">
        <v>1160</v>
      </c>
      <c r="D6" s="515">
        <v>695</v>
      </c>
      <c r="E6" s="26">
        <v>320</v>
      </c>
      <c r="F6" s="26">
        <v>2175</v>
      </c>
    </row>
    <row r="7" spans="2:9" ht="14.45" customHeight="1" x14ac:dyDescent="0.25">
      <c r="B7" s="41" t="s">
        <v>376</v>
      </c>
      <c r="C7" s="515">
        <v>18465</v>
      </c>
      <c r="D7" s="515">
        <v>8746</v>
      </c>
      <c r="E7" s="26">
        <v>4647</v>
      </c>
      <c r="F7" s="26">
        <v>31858</v>
      </c>
    </row>
    <row r="8" spans="2:9" ht="14.45" customHeight="1" x14ac:dyDescent="0.25">
      <c r="B8" s="461" t="s">
        <v>377</v>
      </c>
      <c r="C8" s="515">
        <v>14123</v>
      </c>
      <c r="D8" s="515">
        <v>7890</v>
      </c>
      <c r="E8" s="26">
        <v>3872</v>
      </c>
      <c r="F8" s="26">
        <v>25885</v>
      </c>
    </row>
    <row r="9" spans="2:9" ht="14.45" customHeight="1" x14ac:dyDescent="0.25">
      <c r="B9" s="41" t="s">
        <v>378</v>
      </c>
      <c r="C9" s="515">
        <v>22185</v>
      </c>
      <c r="D9" s="515">
        <v>10732</v>
      </c>
      <c r="E9" s="26">
        <v>3433</v>
      </c>
      <c r="F9" s="26">
        <v>36350</v>
      </c>
    </row>
    <row r="10" spans="2:9" ht="14.45" customHeight="1" x14ac:dyDescent="0.25">
      <c r="B10" s="41" t="s">
        <v>408</v>
      </c>
      <c r="C10" s="515">
        <v>5803</v>
      </c>
      <c r="D10" s="515">
        <v>9835</v>
      </c>
      <c r="E10" s="26">
        <v>3715</v>
      </c>
      <c r="F10" s="26">
        <v>19353</v>
      </c>
    </row>
    <row r="11" spans="2:9" ht="14.45" customHeight="1" x14ac:dyDescent="0.25">
      <c r="B11" s="41" t="s">
        <v>467</v>
      </c>
      <c r="C11" s="26">
        <v>14240</v>
      </c>
      <c r="D11" s="26">
        <v>9125</v>
      </c>
      <c r="E11" s="26">
        <v>3635</v>
      </c>
      <c r="F11" s="61">
        <v>27000</v>
      </c>
    </row>
    <row r="12" spans="2:9" ht="14.45" customHeight="1" x14ac:dyDescent="0.25">
      <c r="B12" s="461" t="s">
        <v>468</v>
      </c>
      <c r="C12" s="61">
        <v>3552</v>
      </c>
      <c r="D12" s="61">
        <v>2431</v>
      </c>
      <c r="E12" s="61">
        <v>595</v>
      </c>
      <c r="F12" s="61">
        <v>6578</v>
      </c>
    </row>
    <row r="13" spans="2:9" ht="14.45" customHeight="1" x14ac:dyDescent="0.25">
      <c r="B13" s="41" t="s">
        <v>522</v>
      </c>
      <c r="C13" s="61">
        <v>3656</v>
      </c>
      <c r="D13" s="61">
        <v>2499</v>
      </c>
      <c r="E13" s="61">
        <v>931</v>
      </c>
      <c r="F13" s="61">
        <v>7086</v>
      </c>
    </row>
    <row r="14" spans="2:9" ht="14.45" customHeight="1" x14ac:dyDescent="0.25">
      <c r="B14" s="41" t="s">
        <v>519</v>
      </c>
      <c r="C14" s="61">
        <v>9051</v>
      </c>
      <c r="D14" s="61">
        <v>4749</v>
      </c>
      <c r="E14" s="61">
        <v>2000</v>
      </c>
      <c r="F14" s="61">
        <v>15800</v>
      </c>
    </row>
    <row r="15" spans="2:9" ht="14.45" customHeight="1" x14ac:dyDescent="0.25">
      <c r="B15" s="41" t="s">
        <v>537</v>
      </c>
      <c r="C15" s="26">
        <v>5076</v>
      </c>
      <c r="D15" s="26">
        <v>3497</v>
      </c>
      <c r="E15" s="26">
        <v>1041</v>
      </c>
      <c r="F15" s="26">
        <v>9614</v>
      </c>
    </row>
    <row r="16" spans="2:9" ht="14.45" customHeight="1" x14ac:dyDescent="0.25">
      <c r="B16" s="227" t="s">
        <v>19</v>
      </c>
      <c r="C16" s="516">
        <v>97311</v>
      </c>
      <c r="D16" s="516">
        <v>60199</v>
      </c>
      <c r="E16" s="175">
        <v>24189</v>
      </c>
      <c r="F16" s="175">
        <v>181699</v>
      </c>
    </row>
    <row r="17" spans="2:6" ht="14.45" customHeight="1" x14ac:dyDescent="0.25">
      <c r="B17" s="517" t="s">
        <v>359</v>
      </c>
      <c r="C17" s="517"/>
      <c r="D17" s="517"/>
      <c r="E17" s="517"/>
      <c r="F17" s="517"/>
    </row>
    <row r="18" spans="2:6" ht="14.45" customHeight="1" x14ac:dyDescent="0.25">
      <c r="B18" s="150" t="s">
        <v>360</v>
      </c>
      <c r="C18" s="518">
        <v>34.200000000000003</v>
      </c>
      <c r="D18" s="518">
        <v>48.2</v>
      </c>
      <c r="E18" s="518">
        <v>52.5</v>
      </c>
      <c r="F18" s="518">
        <v>39.9</v>
      </c>
    </row>
  </sheetData>
  <mergeCells count="6">
    <mergeCell ref="B17:F17"/>
    <mergeCell ref="H2:I3"/>
    <mergeCell ref="B2:F2"/>
    <mergeCell ref="B3:F3"/>
    <mergeCell ref="B4:B5"/>
    <mergeCell ref="C4:F4"/>
  </mergeCells>
  <hyperlinks>
    <hyperlink ref="H2:I3" location="'Table of Contents'!A1" display="Go To Table Of Contents" xr:uid="{00000000-0004-0000-1F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G37"/>
  <sheetViews>
    <sheetView showGridLines="0" topLeftCell="R1" zoomScale="80" zoomScaleNormal="80" workbookViewId="0">
      <selection activeCell="Q26" sqref="Q26"/>
    </sheetView>
  </sheetViews>
  <sheetFormatPr defaultRowHeight="15" x14ac:dyDescent="0.25"/>
  <cols>
    <col min="1" max="1" width="9.140625" customWidth="1"/>
    <col min="10" max="10" width="2.5703125" customWidth="1"/>
    <col min="11" max="11" width="1.85546875" style="35" customWidth="1"/>
    <col min="12" max="12" width="1.85546875" customWidth="1"/>
    <col min="13" max="13" width="15.7109375" style="9" bestFit="1" customWidth="1"/>
    <col min="14" max="14" width="7.85546875" bestFit="1" customWidth="1"/>
    <col min="15" max="15" width="6.140625" bestFit="1" customWidth="1"/>
    <col min="16" max="16" width="10" bestFit="1" customWidth="1"/>
    <col min="17" max="17" width="7.85546875" bestFit="1" customWidth="1"/>
    <col min="18" max="18" width="10.28515625" style="9" customWidth="1"/>
    <col min="19" max="19" width="10.85546875" style="9" customWidth="1"/>
    <col min="20" max="20" width="10.5703125" style="9" customWidth="1"/>
    <col min="21" max="21" width="10.5703125" style="9" bestFit="1" customWidth="1"/>
    <col min="22" max="22" width="10" style="9" customWidth="1"/>
    <col min="23" max="23" width="8.7109375" style="9" customWidth="1"/>
    <col min="24" max="24" width="12" style="9" bestFit="1" customWidth="1"/>
    <col min="25" max="25" width="12.28515625" style="9" bestFit="1" customWidth="1"/>
    <col min="26" max="26" width="12" style="9" customWidth="1"/>
    <col min="27" max="27" width="12.42578125" style="9" customWidth="1"/>
    <col min="28" max="28" width="2.85546875" customWidth="1"/>
    <col min="29" max="29" width="6.42578125" customWidth="1"/>
    <col min="30" max="30" width="7.28515625" customWidth="1"/>
    <col min="32" max="32" width="18.5703125" customWidth="1"/>
  </cols>
  <sheetData>
    <row r="2" spans="1:30" ht="15.75" customHeight="1" x14ac:dyDescent="0.25">
      <c r="A2" s="278"/>
      <c r="B2" s="278"/>
      <c r="C2" s="278"/>
      <c r="D2" s="278"/>
      <c r="E2" s="278"/>
      <c r="F2" s="278"/>
      <c r="G2" s="278"/>
      <c r="H2" s="278"/>
      <c r="I2" s="278"/>
      <c r="M2" s="329" t="s">
        <v>787</v>
      </c>
      <c r="N2" s="329"/>
      <c r="O2" s="329"/>
      <c r="P2" s="329"/>
      <c r="Q2" s="329"/>
      <c r="R2" s="329"/>
      <c r="S2" s="329"/>
      <c r="T2" s="329"/>
      <c r="U2" s="329"/>
      <c r="V2" s="329"/>
      <c r="W2" s="329"/>
      <c r="X2" s="329"/>
      <c r="Y2" s="329"/>
      <c r="Z2" s="329"/>
      <c r="AA2" s="329"/>
      <c r="AC2" s="240" t="s">
        <v>303</v>
      </c>
      <c r="AD2" s="240"/>
    </row>
    <row r="3" spans="1:30" ht="15" customHeight="1" x14ac:dyDescent="0.25">
      <c r="M3" s="356" t="s">
        <v>225</v>
      </c>
      <c r="N3" s="356"/>
      <c r="O3" s="356"/>
      <c r="P3" s="356"/>
      <c r="Q3" s="356"/>
      <c r="R3" s="356"/>
      <c r="S3" s="356"/>
      <c r="T3" s="356"/>
      <c r="U3" s="356"/>
      <c r="V3" s="356"/>
      <c r="W3" s="356"/>
      <c r="X3" s="356"/>
      <c r="Y3" s="356"/>
      <c r="Z3" s="356"/>
      <c r="AA3" s="356"/>
      <c r="AC3" s="240"/>
      <c r="AD3" s="240"/>
    </row>
    <row r="4" spans="1:30" ht="48" customHeight="1" x14ac:dyDescent="0.25">
      <c r="M4" s="521" t="s">
        <v>226</v>
      </c>
      <c r="N4" s="521" t="s">
        <v>227</v>
      </c>
      <c r="O4" s="521"/>
      <c r="P4" s="521" t="s">
        <v>228</v>
      </c>
      <c r="Q4" s="521"/>
      <c r="R4" s="521" t="s">
        <v>229</v>
      </c>
      <c r="S4" s="521"/>
      <c r="T4" s="521" t="s">
        <v>230</v>
      </c>
      <c r="U4" s="521"/>
      <c r="V4" s="521" t="s">
        <v>231</v>
      </c>
      <c r="W4" s="521"/>
      <c r="X4" s="395" t="s">
        <v>232</v>
      </c>
      <c r="Y4" s="521" t="s">
        <v>233</v>
      </c>
      <c r="Z4" s="521"/>
      <c r="AA4" s="521" t="s">
        <v>234</v>
      </c>
    </row>
    <row r="5" spans="1:30" ht="27.75" customHeight="1" x14ac:dyDescent="0.25">
      <c r="M5" s="521"/>
      <c r="N5" s="395" t="s">
        <v>235</v>
      </c>
      <c r="O5" s="395" t="s">
        <v>236</v>
      </c>
      <c r="P5" s="395" t="s">
        <v>235</v>
      </c>
      <c r="Q5" s="395" t="s">
        <v>236</v>
      </c>
      <c r="R5" s="395" t="s">
        <v>235</v>
      </c>
      <c r="S5" s="395" t="s">
        <v>236</v>
      </c>
      <c r="T5" s="395" t="s">
        <v>235</v>
      </c>
      <c r="U5" s="395" t="s">
        <v>236</v>
      </c>
      <c r="V5" s="395" t="s">
        <v>235</v>
      </c>
      <c r="W5" s="395" t="s">
        <v>236</v>
      </c>
      <c r="X5" s="395" t="s">
        <v>237</v>
      </c>
      <c r="Y5" s="395" t="s">
        <v>284</v>
      </c>
      <c r="Z5" s="395" t="s">
        <v>306</v>
      </c>
      <c r="AA5" s="521"/>
    </row>
    <row r="6" spans="1:30" x14ac:dyDescent="0.25">
      <c r="M6" s="451" t="s">
        <v>11</v>
      </c>
      <c r="N6" s="372">
        <v>173</v>
      </c>
      <c r="O6" s="372" t="s">
        <v>13</v>
      </c>
      <c r="P6" s="372">
        <v>114</v>
      </c>
      <c r="Q6" s="372">
        <v>169</v>
      </c>
      <c r="R6" s="372">
        <v>1266445</v>
      </c>
      <c r="S6" s="372">
        <v>230</v>
      </c>
      <c r="T6" s="372">
        <v>1955230</v>
      </c>
      <c r="U6" s="372">
        <v>316</v>
      </c>
      <c r="V6" s="372">
        <v>4114988</v>
      </c>
      <c r="W6" s="372">
        <v>16224</v>
      </c>
      <c r="X6" s="372">
        <v>15148</v>
      </c>
      <c r="Y6" s="372">
        <v>13799</v>
      </c>
      <c r="Z6" s="522">
        <v>48428</v>
      </c>
      <c r="AA6" s="372">
        <v>54</v>
      </c>
    </row>
    <row r="7" spans="1:30" x14ac:dyDescent="0.25">
      <c r="M7" s="451" t="s">
        <v>223</v>
      </c>
      <c r="N7" s="372">
        <v>267</v>
      </c>
      <c r="O7" s="372" t="s">
        <v>13</v>
      </c>
      <c r="P7" s="372">
        <v>381</v>
      </c>
      <c r="Q7" s="372">
        <v>543</v>
      </c>
      <c r="R7" s="372">
        <v>6551739</v>
      </c>
      <c r="S7" s="372">
        <v>6191</v>
      </c>
      <c r="T7" s="372">
        <v>9417317</v>
      </c>
      <c r="U7" s="372">
        <v>167719</v>
      </c>
      <c r="V7" s="372">
        <v>7873689</v>
      </c>
      <c r="W7" s="372">
        <v>31910</v>
      </c>
      <c r="X7" s="523">
        <v>73332</v>
      </c>
      <c r="Y7" s="523">
        <v>109726</v>
      </c>
      <c r="Z7" s="523">
        <v>118428</v>
      </c>
      <c r="AA7" s="523">
        <v>240075</v>
      </c>
    </row>
    <row r="8" spans="1:30" x14ac:dyDescent="0.25">
      <c r="M8" s="488" t="s">
        <v>267</v>
      </c>
      <c r="N8" s="372">
        <v>289</v>
      </c>
      <c r="O8" s="372" t="s">
        <v>13</v>
      </c>
      <c r="P8" s="372">
        <v>621</v>
      </c>
      <c r="Q8" s="372">
        <v>675</v>
      </c>
      <c r="R8" s="372">
        <v>8988348</v>
      </c>
      <c r="S8" s="372">
        <v>9066</v>
      </c>
      <c r="T8" s="372">
        <v>14565545</v>
      </c>
      <c r="U8" s="372">
        <v>292206</v>
      </c>
      <c r="V8" s="372">
        <v>13195075</v>
      </c>
      <c r="W8" s="372">
        <v>36770</v>
      </c>
      <c r="X8" s="372">
        <v>139980</v>
      </c>
      <c r="Y8" s="372">
        <v>283839</v>
      </c>
      <c r="Z8" s="372">
        <v>499957</v>
      </c>
      <c r="AA8" s="523">
        <v>442584</v>
      </c>
    </row>
    <row r="9" spans="1:30" x14ac:dyDescent="0.25">
      <c r="M9" s="488" t="s">
        <v>331</v>
      </c>
      <c r="N9" s="372">
        <v>347</v>
      </c>
      <c r="O9" s="372" t="s">
        <v>13</v>
      </c>
      <c r="P9" s="372">
        <v>692</v>
      </c>
      <c r="Q9" s="372">
        <v>779</v>
      </c>
      <c r="R9" s="372">
        <v>9494394</v>
      </c>
      <c r="S9" s="372">
        <v>3312</v>
      </c>
      <c r="T9" s="372">
        <v>14039325</v>
      </c>
      <c r="U9" s="372">
        <v>185166</v>
      </c>
      <c r="V9" s="372">
        <v>14539538</v>
      </c>
      <c r="W9" s="372">
        <v>42894</v>
      </c>
      <c r="X9" s="372">
        <v>241753</v>
      </c>
      <c r="Y9" s="372">
        <v>514932</v>
      </c>
      <c r="Z9" s="372">
        <v>682369</v>
      </c>
      <c r="AA9" s="523">
        <v>299584</v>
      </c>
    </row>
    <row r="10" spans="1:30" x14ac:dyDescent="0.25">
      <c r="M10" s="451" t="s">
        <v>365</v>
      </c>
      <c r="N10" s="372">
        <v>415</v>
      </c>
      <c r="O10" s="372" t="s">
        <v>13</v>
      </c>
      <c r="P10" s="372">
        <v>770</v>
      </c>
      <c r="Q10" s="372">
        <v>1204</v>
      </c>
      <c r="R10" s="372">
        <v>18391569</v>
      </c>
      <c r="S10" s="372">
        <v>11529</v>
      </c>
      <c r="T10" s="372">
        <v>25946358</v>
      </c>
      <c r="U10" s="372">
        <v>333694</v>
      </c>
      <c r="V10" s="372">
        <v>18829291</v>
      </c>
      <c r="W10" s="372">
        <v>53691</v>
      </c>
      <c r="X10" s="372">
        <v>678212</v>
      </c>
      <c r="Y10" s="372">
        <v>802698</v>
      </c>
      <c r="Z10" s="372">
        <v>812320</v>
      </c>
      <c r="AA10" s="523">
        <v>612901</v>
      </c>
    </row>
    <row r="11" spans="1:30" x14ac:dyDescent="0.25">
      <c r="M11" s="451" t="s">
        <v>395</v>
      </c>
      <c r="N11" s="372">
        <v>515</v>
      </c>
      <c r="O11" s="372" t="s">
        <v>13</v>
      </c>
      <c r="P11" s="372">
        <v>922</v>
      </c>
      <c r="Q11" s="372">
        <v>2022</v>
      </c>
      <c r="R11" s="372">
        <v>25414547</v>
      </c>
      <c r="S11" s="372">
        <v>15469</v>
      </c>
      <c r="T11" s="372">
        <v>38507605</v>
      </c>
      <c r="U11" s="372">
        <v>406943</v>
      </c>
      <c r="V11" s="372">
        <v>21321068</v>
      </c>
      <c r="W11" s="372">
        <v>74677</v>
      </c>
      <c r="X11" s="372">
        <v>1320691</v>
      </c>
      <c r="Y11" s="372">
        <v>1254272</v>
      </c>
      <c r="Z11" s="372">
        <v>1594838</v>
      </c>
      <c r="AA11" s="523">
        <v>612784</v>
      </c>
    </row>
    <row r="12" spans="1:30" x14ac:dyDescent="0.25">
      <c r="M12" s="451" t="s">
        <v>467</v>
      </c>
      <c r="N12" s="372">
        <v>560</v>
      </c>
      <c r="O12" s="372" t="s">
        <v>13</v>
      </c>
      <c r="P12" s="372">
        <v>1064</v>
      </c>
      <c r="Q12" s="372">
        <v>2961</v>
      </c>
      <c r="R12" s="372">
        <v>29592073</v>
      </c>
      <c r="S12" s="372">
        <v>23688</v>
      </c>
      <c r="T12" s="372">
        <v>43246874</v>
      </c>
      <c r="U12" s="372">
        <v>398370</v>
      </c>
      <c r="V12" s="372">
        <v>22424061</v>
      </c>
      <c r="W12" s="372">
        <v>77424</v>
      </c>
      <c r="X12" s="372">
        <v>2306125</v>
      </c>
      <c r="Y12" s="372">
        <v>1779321</v>
      </c>
      <c r="Z12" s="372">
        <v>1798430</v>
      </c>
      <c r="AA12" s="523">
        <v>401545</v>
      </c>
    </row>
    <row r="13" spans="1:30" x14ac:dyDescent="0.25">
      <c r="M13" s="451" t="s">
        <v>468</v>
      </c>
      <c r="N13" s="372">
        <v>576</v>
      </c>
      <c r="O13" s="372" t="s">
        <v>13</v>
      </c>
      <c r="P13" s="372">
        <v>1101</v>
      </c>
      <c r="Q13" s="372">
        <v>3162</v>
      </c>
      <c r="R13" s="372">
        <v>29346621</v>
      </c>
      <c r="S13" s="372">
        <v>24037</v>
      </c>
      <c r="T13" s="372">
        <v>42766745</v>
      </c>
      <c r="U13" s="372">
        <v>407412</v>
      </c>
      <c r="V13" s="372">
        <v>25854151</v>
      </c>
      <c r="W13" s="372">
        <v>80650</v>
      </c>
      <c r="X13" s="372">
        <v>2521101</v>
      </c>
      <c r="Y13" s="372">
        <v>1896398</v>
      </c>
      <c r="Z13" s="372">
        <v>1841073</v>
      </c>
      <c r="AA13" s="523">
        <v>578863</v>
      </c>
    </row>
    <row r="14" spans="1:30" x14ac:dyDescent="0.25">
      <c r="M14" s="451" t="s">
        <v>477</v>
      </c>
      <c r="N14" s="372">
        <v>589</v>
      </c>
      <c r="O14" s="372" t="s">
        <v>13</v>
      </c>
      <c r="P14" s="372">
        <v>1120</v>
      </c>
      <c r="Q14" s="372">
        <v>3363</v>
      </c>
      <c r="R14" s="372">
        <v>30240768</v>
      </c>
      <c r="S14" s="372">
        <v>24750</v>
      </c>
      <c r="T14" s="372">
        <v>44162802</v>
      </c>
      <c r="U14" s="372">
        <v>421304</v>
      </c>
      <c r="V14" s="372">
        <v>26920211</v>
      </c>
      <c r="W14" s="372">
        <v>85856</v>
      </c>
      <c r="X14" s="372">
        <v>2788879</v>
      </c>
      <c r="Y14" s="372">
        <v>2012211</v>
      </c>
      <c r="Z14" s="372">
        <v>1895010</v>
      </c>
      <c r="AA14" s="523">
        <v>594055</v>
      </c>
    </row>
    <row r="15" spans="1:30" x14ac:dyDescent="0.25">
      <c r="M15" s="451" t="s">
        <v>530</v>
      </c>
      <c r="N15" s="372">
        <v>620</v>
      </c>
      <c r="O15" s="372" t="s">
        <v>13</v>
      </c>
      <c r="P15" s="372">
        <v>1144</v>
      </c>
      <c r="Q15" s="372">
        <v>3496</v>
      </c>
      <c r="R15" s="372">
        <v>33739397</v>
      </c>
      <c r="S15" s="372">
        <v>25018</v>
      </c>
      <c r="T15" s="372">
        <v>49110711</v>
      </c>
      <c r="U15" s="372">
        <v>174391</v>
      </c>
      <c r="V15" s="372">
        <v>37348014</v>
      </c>
      <c r="W15" s="372">
        <v>71469</v>
      </c>
      <c r="X15" s="372">
        <v>3258206</v>
      </c>
      <c r="Y15" s="372">
        <v>2115875</v>
      </c>
      <c r="Z15" s="372">
        <v>1958261</v>
      </c>
      <c r="AA15" s="523">
        <v>706624</v>
      </c>
    </row>
    <row r="16" spans="1:30" x14ac:dyDescent="0.25">
      <c r="M16" s="454" t="s">
        <v>543</v>
      </c>
      <c r="N16" s="393">
        <v>640</v>
      </c>
      <c r="O16" s="393" t="s">
        <v>13</v>
      </c>
      <c r="P16" s="393">
        <v>1171</v>
      </c>
      <c r="Q16" s="393">
        <v>3666</v>
      </c>
      <c r="R16" s="393">
        <v>34283979</v>
      </c>
      <c r="S16" s="393">
        <v>25193</v>
      </c>
      <c r="T16" s="393">
        <v>49748477</v>
      </c>
      <c r="U16" s="393">
        <v>116737</v>
      </c>
      <c r="V16" s="393">
        <v>26706629</v>
      </c>
      <c r="W16" s="393">
        <v>58610</v>
      </c>
      <c r="X16" s="393">
        <v>3670619</v>
      </c>
      <c r="Y16" s="393">
        <v>2250477</v>
      </c>
      <c r="Z16" s="393">
        <v>2008594</v>
      </c>
      <c r="AA16" s="524">
        <v>476008</v>
      </c>
    </row>
    <row r="17" spans="1:33" ht="15" customHeight="1" x14ac:dyDescent="0.25">
      <c r="M17" s="439" t="s">
        <v>327</v>
      </c>
      <c r="N17" s="519"/>
      <c r="O17" s="519"/>
      <c r="P17" s="520"/>
      <c r="Q17" s="520"/>
      <c r="R17" s="520"/>
      <c r="S17" s="520"/>
      <c r="T17" s="520"/>
      <c r="U17" s="520"/>
      <c r="V17" s="520"/>
      <c r="W17" s="520"/>
      <c r="X17" s="520"/>
      <c r="Y17" s="520"/>
      <c r="Z17" s="520"/>
      <c r="AA17" s="520"/>
      <c r="AB17" s="357"/>
      <c r="AC17" s="357"/>
      <c r="AD17" s="357"/>
      <c r="AE17" s="357"/>
      <c r="AF17" s="357"/>
      <c r="AG17" s="357"/>
    </row>
    <row r="18" spans="1:33" x14ac:dyDescent="0.25">
      <c r="A18" s="144"/>
      <c r="M18" s="80"/>
      <c r="N18" s="80"/>
      <c r="O18" s="80"/>
      <c r="P18" s="357"/>
      <c r="Q18" s="357"/>
      <c r="R18" s="357"/>
      <c r="S18" s="357"/>
      <c r="T18" s="357"/>
      <c r="U18" s="357"/>
      <c r="V18" s="357"/>
      <c r="W18" s="357"/>
      <c r="X18" s="357"/>
      <c r="Y18" s="357"/>
      <c r="Z18" s="357"/>
      <c r="AA18" s="357"/>
      <c r="AB18" s="357"/>
      <c r="AC18" s="357"/>
      <c r="AD18" s="357"/>
      <c r="AE18" s="357"/>
      <c r="AF18" s="357"/>
      <c r="AG18" s="357"/>
    </row>
    <row r="19" spans="1:33" ht="25.5" customHeight="1" x14ac:dyDescent="0.25">
      <c r="M19" s="106"/>
      <c r="N19" s="361"/>
      <c r="O19" s="361"/>
      <c r="P19" s="120"/>
      <c r="Q19" s="361"/>
      <c r="R19" s="361"/>
      <c r="S19" s="361"/>
      <c r="T19" s="361"/>
      <c r="U19" s="361"/>
      <c r="V19" s="134"/>
      <c r="W19" s="80"/>
      <c r="X19" s="80"/>
      <c r="Y19" s="81"/>
      <c r="Z19" s="81"/>
      <c r="AA19" s="82"/>
      <c r="AB19" s="357"/>
      <c r="AC19" s="357"/>
      <c r="AD19" s="83"/>
      <c r="AE19" s="358"/>
      <c r="AF19" s="358"/>
      <c r="AG19" s="84"/>
    </row>
    <row r="20" spans="1:33" x14ac:dyDescent="0.25">
      <c r="M20" s="106"/>
      <c r="N20" s="361"/>
      <c r="O20" s="361"/>
      <c r="P20" s="120"/>
      <c r="Q20" s="361"/>
      <c r="R20" s="361"/>
      <c r="S20" s="361"/>
      <c r="T20" s="361"/>
      <c r="U20" s="361"/>
      <c r="V20" s="134"/>
      <c r="W20" s="80"/>
      <c r="X20" s="80"/>
      <c r="Y20" s="80"/>
      <c r="Z20" s="80"/>
      <c r="AA20" s="80"/>
      <c r="AB20" s="354"/>
      <c r="AC20" s="354"/>
      <c r="AD20" s="80"/>
      <c r="AE20" s="354"/>
      <c r="AF20" s="354"/>
      <c r="AG20" s="84"/>
    </row>
    <row r="21" spans="1:33" ht="37.9" customHeight="1" x14ac:dyDescent="0.25">
      <c r="M21" s="106" t="s">
        <v>226</v>
      </c>
      <c r="N21" s="122" t="s">
        <v>235</v>
      </c>
      <c r="O21" s="122" t="s">
        <v>236</v>
      </c>
      <c r="P21" s="135" t="s">
        <v>285</v>
      </c>
      <c r="Q21" s="122" t="s">
        <v>235</v>
      </c>
      <c r="R21" s="122" t="s">
        <v>236</v>
      </c>
      <c r="S21" s="106" t="s">
        <v>286</v>
      </c>
      <c r="T21" s="122" t="s">
        <v>287</v>
      </c>
      <c r="U21" s="122" t="s">
        <v>328</v>
      </c>
      <c r="V21" s="134"/>
      <c r="W21" s="80"/>
      <c r="X21" s="80"/>
      <c r="Y21" s="80"/>
      <c r="Z21" s="80"/>
      <c r="AA21" s="80"/>
      <c r="AB21" s="354"/>
      <c r="AC21" s="354"/>
      <c r="AD21" s="80"/>
      <c r="AE21" s="354"/>
      <c r="AF21" s="354"/>
      <c r="AG21" s="84"/>
    </row>
    <row r="22" spans="1:33" x14ac:dyDescent="0.25">
      <c r="M22" s="136" t="s">
        <v>11</v>
      </c>
      <c r="N22" s="137">
        <v>19.552299999999999</v>
      </c>
      <c r="O22" s="137">
        <v>3.16E-3</v>
      </c>
      <c r="P22" s="137">
        <f>(+N22+O22)</f>
        <v>19.55546</v>
      </c>
      <c r="Q22" s="137">
        <v>41.149880000000003</v>
      </c>
      <c r="R22" s="137">
        <v>0.16224</v>
      </c>
      <c r="S22" s="137">
        <v>0.15148</v>
      </c>
      <c r="T22" s="137">
        <v>0.13799</v>
      </c>
      <c r="U22" s="137">
        <v>0.48427999999999999</v>
      </c>
      <c r="V22" s="134"/>
      <c r="W22" s="80"/>
      <c r="X22" s="80"/>
      <c r="Y22" s="80"/>
      <c r="Z22" s="80"/>
      <c r="AA22" s="80"/>
      <c r="AB22" s="354"/>
      <c r="AC22" s="354"/>
      <c r="AD22" s="80"/>
      <c r="AE22" s="355"/>
      <c r="AF22" s="355"/>
      <c r="AG22" s="84"/>
    </row>
    <row r="23" spans="1:33" x14ac:dyDescent="0.25">
      <c r="M23" s="136" t="s">
        <v>223</v>
      </c>
      <c r="N23" s="137">
        <v>94.17</v>
      </c>
      <c r="O23" s="137">
        <v>1.68</v>
      </c>
      <c r="P23" s="137">
        <v>94.17</v>
      </c>
      <c r="Q23" s="137">
        <v>78.739999999999995</v>
      </c>
      <c r="R23" s="137">
        <v>0.32</v>
      </c>
      <c r="S23" s="137">
        <v>0.73</v>
      </c>
      <c r="T23" s="137">
        <v>1.0900000000000001</v>
      </c>
      <c r="U23" s="137">
        <v>1.18</v>
      </c>
      <c r="V23" s="137"/>
      <c r="W23" s="80"/>
      <c r="X23" s="85"/>
      <c r="Y23" s="80"/>
      <c r="Z23" s="80"/>
      <c r="AA23" s="85"/>
      <c r="AB23" s="354"/>
      <c r="AC23" s="354"/>
      <c r="AD23" s="80"/>
      <c r="AE23" s="355"/>
      <c r="AF23" s="355"/>
      <c r="AG23" s="84"/>
    </row>
    <row r="24" spans="1:33" x14ac:dyDescent="0.25">
      <c r="M24" s="138" t="s">
        <v>267</v>
      </c>
      <c r="N24" s="137">
        <v>107.21829</v>
      </c>
      <c r="O24" s="137">
        <v>2.0456799999999999</v>
      </c>
      <c r="P24" s="137">
        <v>145.6</v>
      </c>
      <c r="Q24" s="137">
        <v>98.55538</v>
      </c>
      <c r="R24" s="137">
        <v>0.33151000000000003</v>
      </c>
      <c r="S24" s="137">
        <v>1.39</v>
      </c>
      <c r="T24" s="137">
        <v>2.83</v>
      </c>
      <c r="U24" s="137">
        <v>4.99</v>
      </c>
      <c r="V24" s="137"/>
      <c r="W24" s="359"/>
      <c r="X24" s="359"/>
      <c r="Y24" s="80"/>
      <c r="Z24" s="359"/>
      <c r="AA24" s="359"/>
      <c r="AB24" s="354"/>
      <c r="AC24" s="354"/>
      <c r="AD24" s="80"/>
      <c r="AE24" s="355"/>
      <c r="AF24" s="355"/>
      <c r="AG24" s="84"/>
    </row>
    <row r="25" spans="1:33" x14ac:dyDescent="0.25">
      <c r="M25" s="138" t="s">
        <v>266</v>
      </c>
      <c r="N25" s="137">
        <v>121.26772</v>
      </c>
      <c r="O25" s="137">
        <v>2.0695700000000001</v>
      </c>
      <c r="P25" s="137">
        <v>156.06</v>
      </c>
      <c r="Q25" s="137">
        <v>122.99081</v>
      </c>
      <c r="R25" s="137">
        <v>0.34373999999999999</v>
      </c>
      <c r="S25" s="137">
        <v>1.53</v>
      </c>
      <c r="T25" s="137">
        <v>3.46</v>
      </c>
      <c r="U25" s="137">
        <v>4.8600000000000003</v>
      </c>
      <c r="V25" s="137"/>
      <c r="W25" s="359"/>
      <c r="X25" s="359"/>
      <c r="Y25" s="80"/>
      <c r="Z25" s="359"/>
      <c r="AA25" s="359"/>
      <c r="AB25" s="354"/>
      <c r="AC25" s="354"/>
      <c r="AD25" s="80"/>
      <c r="AE25" s="360"/>
      <c r="AF25" s="360"/>
      <c r="AG25" s="84"/>
    </row>
    <row r="26" spans="1:33" x14ac:dyDescent="0.25">
      <c r="M26" s="138" t="s">
        <v>320</v>
      </c>
      <c r="N26" s="137">
        <v>136.66166000000001</v>
      </c>
      <c r="O26" s="137">
        <v>2.5395500000000002</v>
      </c>
      <c r="P26" s="137">
        <v>120.51</v>
      </c>
      <c r="Q26" s="137">
        <v>128.75496000000001</v>
      </c>
      <c r="R26" s="137">
        <v>0.35803000000000001</v>
      </c>
      <c r="S26" s="137">
        <v>1.68</v>
      </c>
      <c r="T26" s="137">
        <v>4.07</v>
      </c>
      <c r="U26" s="137">
        <v>5.79</v>
      </c>
      <c r="V26" s="137"/>
      <c r="W26" s="359"/>
      <c r="X26" s="359"/>
      <c r="Y26" s="80"/>
      <c r="Z26" s="359"/>
      <c r="AA26" s="359"/>
      <c r="AB26" s="354"/>
      <c r="AC26" s="354"/>
      <c r="AD26" s="80"/>
      <c r="AE26" s="354"/>
      <c r="AF26" s="354"/>
      <c r="AG26" s="84"/>
    </row>
    <row r="27" spans="1:33" x14ac:dyDescent="0.25">
      <c r="M27" s="138" t="s">
        <v>324</v>
      </c>
      <c r="N27" s="137"/>
      <c r="O27" s="137"/>
      <c r="P27" s="137">
        <v>128.38999999999999</v>
      </c>
      <c r="Q27" s="137"/>
      <c r="R27" s="137"/>
      <c r="S27" s="137">
        <v>1.96</v>
      </c>
      <c r="T27" s="137">
        <v>4.62</v>
      </c>
      <c r="U27" s="137">
        <v>6.9</v>
      </c>
      <c r="V27" s="137"/>
      <c r="W27" s="71"/>
      <c r="X27" s="71"/>
      <c r="Y27"/>
      <c r="Z27" s="71"/>
      <c r="AA27" s="71"/>
    </row>
    <row r="28" spans="1:33" x14ac:dyDescent="0.25">
      <c r="M28" s="138"/>
      <c r="N28" s="137"/>
      <c r="O28" s="137"/>
      <c r="P28" s="137"/>
      <c r="Q28" s="137"/>
      <c r="R28" s="137"/>
      <c r="S28" s="137"/>
      <c r="T28" s="137"/>
      <c r="U28" s="137"/>
      <c r="V28" s="137"/>
      <c r="W28" s="71"/>
      <c r="X28" s="71"/>
      <c r="Y28"/>
      <c r="Z28" s="71"/>
      <c r="AA28" s="71"/>
    </row>
    <row r="29" spans="1:33" x14ac:dyDescent="0.25">
      <c r="M29" s="101"/>
      <c r="N29" s="101"/>
      <c r="O29" s="101"/>
      <c r="P29" s="101"/>
      <c r="Q29" s="101"/>
      <c r="R29" s="101"/>
      <c r="S29" s="101"/>
      <c r="T29" s="101"/>
      <c r="U29" s="101"/>
      <c r="V29" s="101"/>
      <c r="W29"/>
      <c r="X29"/>
      <c r="Y29"/>
      <c r="Z29"/>
      <c r="AA29"/>
    </row>
    <row r="30" spans="1:33" x14ac:dyDescent="0.25">
      <c r="M30" s="100"/>
      <c r="N30" s="101"/>
      <c r="O30" s="101"/>
      <c r="P30" s="101"/>
      <c r="Q30" s="101"/>
      <c r="R30" s="100"/>
      <c r="S30" s="100"/>
      <c r="T30" s="100"/>
      <c r="U30" s="100"/>
      <c r="V30" s="100"/>
    </row>
    <row r="31" spans="1:33" x14ac:dyDescent="0.25">
      <c r="M31" s="136" t="s">
        <v>11</v>
      </c>
      <c r="N31" s="137">
        <v>0.15148</v>
      </c>
      <c r="O31" s="101"/>
      <c r="P31" s="101"/>
      <c r="Q31" s="101"/>
      <c r="R31" s="100"/>
      <c r="S31" s="100"/>
      <c r="T31" s="100"/>
      <c r="U31" s="100"/>
      <c r="V31" s="100"/>
    </row>
    <row r="32" spans="1:33" x14ac:dyDescent="0.25">
      <c r="M32" s="136" t="s">
        <v>223</v>
      </c>
      <c r="N32" s="137">
        <v>0.73</v>
      </c>
      <c r="O32" s="101"/>
      <c r="P32" s="101"/>
      <c r="Q32" s="101"/>
      <c r="R32" s="100"/>
      <c r="S32" s="100"/>
      <c r="T32" s="100"/>
      <c r="U32" s="100"/>
      <c r="V32" s="100"/>
    </row>
    <row r="33" spans="13:22" x14ac:dyDescent="0.25">
      <c r="M33" s="138" t="s">
        <v>238</v>
      </c>
      <c r="N33" s="137">
        <v>1.0684</v>
      </c>
      <c r="O33" s="101"/>
      <c r="P33" s="101"/>
      <c r="Q33" s="101"/>
      <c r="R33" s="100"/>
      <c r="S33" s="100"/>
      <c r="T33" s="100"/>
      <c r="U33" s="100"/>
      <c r="V33" s="100"/>
    </row>
    <row r="34" spans="13:22" x14ac:dyDescent="0.25">
      <c r="M34" s="138" t="s">
        <v>239</v>
      </c>
      <c r="N34" s="137">
        <v>1.20896</v>
      </c>
      <c r="O34" s="101"/>
      <c r="P34" s="101"/>
      <c r="Q34" s="101"/>
      <c r="R34" s="100"/>
      <c r="S34" s="100"/>
      <c r="T34" s="100"/>
      <c r="U34" s="100"/>
      <c r="V34" s="100"/>
    </row>
    <row r="35" spans="13:22" x14ac:dyDescent="0.25">
      <c r="M35" s="138" t="s">
        <v>240</v>
      </c>
      <c r="N35" s="137">
        <v>1.2983899999999999</v>
      </c>
      <c r="O35" s="101"/>
      <c r="P35" s="101"/>
      <c r="Q35" s="101"/>
      <c r="R35" s="100"/>
      <c r="S35" s="100"/>
      <c r="T35" s="100"/>
      <c r="U35" s="100"/>
      <c r="V35" s="100"/>
    </row>
    <row r="36" spans="13:22" x14ac:dyDescent="0.25">
      <c r="M36" s="138" t="s">
        <v>241</v>
      </c>
      <c r="N36" s="137">
        <v>1.3997999999999999</v>
      </c>
      <c r="O36" s="101"/>
      <c r="P36" s="101"/>
      <c r="Q36" s="101"/>
      <c r="R36" s="100"/>
      <c r="S36" s="100"/>
      <c r="T36" s="100"/>
      <c r="U36" s="100"/>
      <c r="V36" s="100"/>
    </row>
    <row r="37" spans="13:22" x14ac:dyDescent="0.25">
      <c r="M37" s="138" t="s">
        <v>266</v>
      </c>
      <c r="N37" s="137">
        <v>1.5310299999999999</v>
      </c>
      <c r="O37" s="101"/>
      <c r="P37" s="101"/>
      <c r="Q37" s="101"/>
      <c r="R37" s="100"/>
      <c r="S37" s="100"/>
      <c r="T37" s="100"/>
      <c r="U37" s="100"/>
      <c r="V37" s="100"/>
    </row>
  </sheetData>
  <mergeCells count="46">
    <mergeCell ref="AB20:AC20"/>
    <mergeCell ref="AE20:AF20"/>
    <mergeCell ref="AE21:AF21"/>
    <mergeCell ref="AC2:AD3"/>
    <mergeCell ref="A2:I2"/>
    <mergeCell ref="Y4:Z4"/>
    <mergeCell ref="N19:O20"/>
    <mergeCell ref="Q19:R20"/>
    <mergeCell ref="S19:S20"/>
    <mergeCell ref="T19:U20"/>
    <mergeCell ref="P17:Q18"/>
    <mergeCell ref="R17:T18"/>
    <mergeCell ref="U17:W18"/>
    <mergeCell ref="X17:Z17"/>
    <mergeCell ref="X18:Z18"/>
    <mergeCell ref="AA17:AB18"/>
    <mergeCell ref="AB26:AC26"/>
    <mergeCell ref="AE26:AF26"/>
    <mergeCell ref="W25:X25"/>
    <mergeCell ref="AB25:AC25"/>
    <mergeCell ref="AE25:AF25"/>
    <mergeCell ref="Z25:AA25"/>
    <mergeCell ref="Z26:AA26"/>
    <mergeCell ref="W26:X26"/>
    <mergeCell ref="W24:X24"/>
    <mergeCell ref="AB24:AC24"/>
    <mergeCell ref="AE24:AF24"/>
    <mergeCell ref="AB23:AC23"/>
    <mergeCell ref="AE23:AF23"/>
    <mergeCell ref="Z24:AA24"/>
    <mergeCell ref="AB22:AC22"/>
    <mergeCell ref="AE22:AF22"/>
    <mergeCell ref="AA4:AA5"/>
    <mergeCell ref="M2:AA2"/>
    <mergeCell ref="M3:AA3"/>
    <mergeCell ref="M4:M5"/>
    <mergeCell ref="N4:O4"/>
    <mergeCell ref="P4:Q4"/>
    <mergeCell ref="R4:S4"/>
    <mergeCell ref="T4:U4"/>
    <mergeCell ref="V4:W4"/>
    <mergeCell ref="AB21:AC21"/>
    <mergeCell ref="AC17:AE18"/>
    <mergeCell ref="AF17:AG18"/>
    <mergeCell ref="AB19:AC19"/>
    <mergeCell ref="AE19:AF19"/>
  </mergeCells>
  <hyperlinks>
    <hyperlink ref="AC2:AD3" location="'Table of Contents'!A1" display="Go To Table Of Contents" xr:uid="{00000000-0004-0000-2000-000000000000}"/>
  </hyperlinks>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22"/>
  <sheetViews>
    <sheetView showGridLines="0" zoomScaleNormal="100" workbookViewId="0">
      <selection activeCell="H2" sqref="H2:I3"/>
    </sheetView>
  </sheetViews>
  <sheetFormatPr defaultRowHeight="15" x14ac:dyDescent="0.25"/>
  <cols>
    <col min="1" max="1" width="1.85546875" style="1" customWidth="1"/>
    <col min="2" max="2" width="43.140625" style="25" customWidth="1"/>
    <col min="3" max="6" width="14.7109375" style="1" customWidth="1"/>
    <col min="7" max="7" width="3.7109375" style="1" customWidth="1"/>
    <col min="8" max="9" width="7" style="1" customWidth="1"/>
    <col min="10" max="16384" width="9.140625" style="1"/>
  </cols>
  <sheetData>
    <row r="1" spans="2:9" ht="12" customHeight="1" x14ac:dyDescent="0.25"/>
    <row r="2" spans="2:9" ht="15" customHeight="1" x14ac:dyDescent="0.25">
      <c r="B2" s="353" t="s">
        <v>786</v>
      </c>
      <c r="C2" s="353"/>
      <c r="D2" s="353"/>
      <c r="E2" s="353"/>
      <c r="F2" s="353"/>
      <c r="H2" s="303" t="s">
        <v>303</v>
      </c>
      <c r="I2" s="303"/>
    </row>
    <row r="3" spans="2:9" x14ac:dyDescent="0.25">
      <c r="B3" s="312" t="s">
        <v>0</v>
      </c>
      <c r="C3" s="312"/>
      <c r="D3" s="312"/>
      <c r="E3" s="312"/>
      <c r="F3" s="312"/>
      <c r="H3" s="303"/>
      <c r="I3" s="303"/>
    </row>
    <row r="4" spans="2:9" ht="18" customHeight="1" x14ac:dyDescent="0.25">
      <c r="B4" s="363" t="s">
        <v>242</v>
      </c>
      <c r="C4" s="363" t="s">
        <v>243</v>
      </c>
      <c r="D4" s="363"/>
      <c r="E4" s="363"/>
      <c r="F4" s="363" t="s">
        <v>19</v>
      </c>
    </row>
    <row r="5" spans="2:9" ht="28.5" customHeight="1" x14ac:dyDescent="0.25">
      <c r="B5" s="364"/>
      <c r="C5" s="24" t="s">
        <v>244</v>
      </c>
      <c r="D5" s="24" t="s">
        <v>245</v>
      </c>
      <c r="E5" s="24" t="s">
        <v>246</v>
      </c>
      <c r="F5" s="364"/>
    </row>
    <row r="6" spans="2:9" x14ac:dyDescent="0.25">
      <c r="B6" s="13" t="s">
        <v>247</v>
      </c>
      <c r="C6" s="2">
        <v>101</v>
      </c>
      <c r="D6" s="2">
        <v>18</v>
      </c>
      <c r="E6" s="2">
        <v>14</v>
      </c>
      <c r="F6" s="2">
        <v>133</v>
      </c>
    </row>
    <row r="7" spans="2:9" x14ac:dyDescent="0.25">
      <c r="B7" s="13" t="s">
        <v>424</v>
      </c>
      <c r="C7" s="2">
        <v>1774</v>
      </c>
      <c r="D7" s="2">
        <v>273</v>
      </c>
      <c r="E7" s="2">
        <v>201</v>
      </c>
      <c r="F7" s="2">
        <v>2248</v>
      </c>
    </row>
    <row r="8" spans="2:9" x14ac:dyDescent="0.25">
      <c r="B8" s="13" t="s">
        <v>425</v>
      </c>
      <c r="C8" s="2">
        <v>0</v>
      </c>
      <c r="D8" s="2">
        <v>0</v>
      </c>
      <c r="E8" s="2">
        <v>259</v>
      </c>
      <c r="F8" s="2">
        <v>259</v>
      </c>
    </row>
    <row r="9" spans="2:9" x14ac:dyDescent="0.25">
      <c r="B9" s="13" t="s">
        <v>259</v>
      </c>
      <c r="C9" s="2">
        <v>218</v>
      </c>
      <c r="D9" s="2">
        <v>51</v>
      </c>
      <c r="E9" s="2">
        <v>58</v>
      </c>
      <c r="F9" s="2">
        <v>327</v>
      </c>
    </row>
    <row r="10" spans="2:9" ht="15" customHeight="1" x14ac:dyDescent="0.25">
      <c r="B10" s="13" t="s">
        <v>426</v>
      </c>
      <c r="C10" s="2">
        <v>73</v>
      </c>
      <c r="D10" s="2">
        <v>35</v>
      </c>
      <c r="E10" s="2">
        <v>327</v>
      </c>
      <c r="F10" s="2">
        <v>435</v>
      </c>
    </row>
    <row r="11" spans="2:9" x14ac:dyDescent="0.25">
      <c r="B11" s="13" t="s">
        <v>427</v>
      </c>
      <c r="C11" s="2">
        <v>3</v>
      </c>
      <c r="D11" s="2">
        <v>1</v>
      </c>
      <c r="E11" s="2">
        <v>1216</v>
      </c>
      <c r="F11" s="2">
        <v>1220</v>
      </c>
    </row>
    <row r="12" spans="2:9" x14ac:dyDescent="0.25">
      <c r="B12" s="13" t="s">
        <v>428</v>
      </c>
      <c r="C12" s="2">
        <v>329</v>
      </c>
      <c r="D12" s="2">
        <v>60</v>
      </c>
      <c r="E12" s="2">
        <v>139</v>
      </c>
      <c r="F12" s="2">
        <v>528</v>
      </c>
    </row>
    <row r="13" spans="2:9" x14ac:dyDescent="0.25">
      <c r="B13" s="13" t="s">
        <v>429</v>
      </c>
      <c r="C13" s="2">
        <v>194</v>
      </c>
      <c r="D13" s="2">
        <v>59</v>
      </c>
      <c r="E13" s="2">
        <v>0</v>
      </c>
      <c r="F13" s="2">
        <v>253</v>
      </c>
    </row>
    <row r="14" spans="2:9" x14ac:dyDescent="0.25">
      <c r="B14" s="13" t="s">
        <v>430</v>
      </c>
      <c r="C14" s="2">
        <v>175</v>
      </c>
      <c r="D14" s="2">
        <v>47</v>
      </c>
      <c r="E14" s="2">
        <v>3</v>
      </c>
      <c r="F14" s="2">
        <v>225</v>
      </c>
    </row>
    <row r="15" spans="2:9" x14ac:dyDescent="0.25">
      <c r="B15" s="13" t="s">
        <v>431</v>
      </c>
      <c r="C15" s="2">
        <v>138</v>
      </c>
      <c r="D15" s="2">
        <v>23</v>
      </c>
      <c r="E15" s="2">
        <v>77</v>
      </c>
      <c r="F15" s="2">
        <v>238</v>
      </c>
    </row>
    <row r="16" spans="2:9" x14ac:dyDescent="0.25">
      <c r="B16" s="13" t="s">
        <v>254</v>
      </c>
      <c r="C16" s="2">
        <v>8</v>
      </c>
      <c r="D16" s="2">
        <v>0</v>
      </c>
      <c r="E16" s="2">
        <v>1</v>
      </c>
      <c r="F16" s="2">
        <v>9</v>
      </c>
    </row>
    <row r="17" spans="2:6" x14ac:dyDescent="0.25">
      <c r="B17" s="13" t="s">
        <v>432</v>
      </c>
      <c r="C17" s="2">
        <v>5</v>
      </c>
      <c r="D17" s="2">
        <v>2</v>
      </c>
      <c r="E17" s="2">
        <v>24</v>
      </c>
      <c r="F17" s="2">
        <v>31</v>
      </c>
    </row>
    <row r="18" spans="2:6" x14ac:dyDescent="0.25">
      <c r="B18" s="13" t="s">
        <v>433</v>
      </c>
      <c r="C18" s="2">
        <v>2</v>
      </c>
      <c r="D18" s="2">
        <v>0</v>
      </c>
      <c r="E18" s="2">
        <v>0</v>
      </c>
      <c r="F18" s="2">
        <v>2</v>
      </c>
    </row>
    <row r="19" spans="2:6" x14ac:dyDescent="0.25">
      <c r="B19" s="13" t="s">
        <v>434</v>
      </c>
      <c r="C19" s="2">
        <v>114</v>
      </c>
      <c r="D19" s="2">
        <v>31</v>
      </c>
      <c r="E19" s="2">
        <v>55</v>
      </c>
      <c r="F19" s="2">
        <v>200</v>
      </c>
    </row>
    <row r="20" spans="2:6" x14ac:dyDescent="0.25">
      <c r="B20" s="525" t="s">
        <v>19</v>
      </c>
      <c r="C20" s="526">
        <v>3134</v>
      </c>
      <c r="D20" s="526">
        <v>600</v>
      </c>
      <c r="E20" s="526">
        <v>2374</v>
      </c>
      <c r="F20" s="526">
        <v>6108</v>
      </c>
    </row>
    <row r="21" spans="2:6" x14ac:dyDescent="0.25">
      <c r="B21" s="13"/>
      <c r="C21" s="2"/>
      <c r="D21" s="2"/>
      <c r="E21" s="2"/>
      <c r="F21" s="2"/>
    </row>
    <row r="22" spans="2:6" x14ac:dyDescent="0.25">
      <c r="B22" s="25" t="s">
        <v>740</v>
      </c>
    </row>
  </sheetData>
  <mergeCells count="6">
    <mergeCell ref="H2:I3"/>
    <mergeCell ref="B2:F2"/>
    <mergeCell ref="B3:F3"/>
    <mergeCell ref="B4:B5"/>
    <mergeCell ref="C4:E4"/>
    <mergeCell ref="F4:F5"/>
  </mergeCells>
  <hyperlinks>
    <hyperlink ref="H2:I3" location="'Table of Contents'!A1" display="Go To Table Of Contents" xr:uid="{00000000-0004-0000-2100-000000000000}"/>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20"/>
  <sheetViews>
    <sheetView showGridLines="0" workbookViewId="0">
      <selection activeCell="B28" sqref="B28"/>
    </sheetView>
  </sheetViews>
  <sheetFormatPr defaultRowHeight="15" x14ac:dyDescent="0.25"/>
  <cols>
    <col min="1" max="1" width="1.85546875" customWidth="1"/>
    <col min="2" max="2" width="40.28515625" style="9" customWidth="1"/>
    <col min="3" max="6" width="15.5703125" customWidth="1"/>
    <col min="7" max="7" width="4.7109375" customWidth="1"/>
    <col min="8" max="9" width="7" customWidth="1"/>
  </cols>
  <sheetData>
    <row r="1" spans="2:9" ht="12" customHeight="1" x14ac:dyDescent="0.25"/>
    <row r="2" spans="2:9" ht="15" customHeight="1" x14ac:dyDescent="0.25">
      <c r="B2" s="362" t="s">
        <v>785</v>
      </c>
      <c r="C2" s="362"/>
      <c r="D2" s="362"/>
      <c r="E2" s="362"/>
      <c r="F2" s="362"/>
      <c r="H2" s="240" t="s">
        <v>303</v>
      </c>
      <c r="I2" s="240"/>
    </row>
    <row r="3" spans="2:9" x14ac:dyDescent="0.25">
      <c r="B3" s="351" t="s">
        <v>0</v>
      </c>
      <c r="C3" s="351"/>
      <c r="D3" s="351"/>
      <c r="E3" s="351"/>
      <c r="F3" s="351"/>
      <c r="H3" s="240"/>
      <c r="I3" s="240"/>
    </row>
    <row r="4" spans="2:9" x14ac:dyDescent="0.25">
      <c r="B4" s="363" t="s">
        <v>242</v>
      </c>
      <c r="C4" s="363" t="s">
        <v>257</v>
      </c>
      <c r="D4" s="363" t="s">
        <v>258</v>
      </c>
      <c r="E4" s="363"/>
      <c r="F4" s="363"/>
    </row>
    <row r="5" spans="2:9" ht="25.5" x14ac:dyDescent="0.25">
      <c r="B5" s="364"/>
      <c r="C5" s="364"/>
      <c r="D5" s="24" t="s">
        <v>244</v>
      </c>
      <c r="E5" s="24" t="s">
        <v>245</v>
      </c>
      <c r="F5" s="24" t="s">
        <v>246</v>
      </c>
    </row>
    <row r="6" spans="2:9" x14ac:dyDescent="0.25">
      <c r="B6" s="13" t="s">
        <v>361</v>
      </c>
      <c r="C6" s="2">
        <v>8</v>
      </c>
      <c r="D6" s="2">
        <v>7</v>
      </c>
      <c r="E6" s="2">
        <v>6</v>
      </c>
      <c r="F6" s="2">
        <v>6</v>
      </c>
    </row>
    <row r="7" spans="2:9" x14ac:dyDescent="0.25">
      <c r="B7" s="13" t="s">
        <v>248</v>
      </c>
      <c r="C7" s="2">
        <v>48</v>
      </c>
      <c r="D7" s="2">
        <v>39</v>
      </c>
      <c r="E7" s="2">
        <v>34</v>
      </c>
      <c r="F7" s="527">
        <v>37</v>
      </c>
    </row>
    <row r="8" spans="2:9" x14ac:dyDescent="0.25">
      <c r="B8" s="13" t="s">
        <v>249</v>
      </c>
      <c r="C8" s="2">
        <v>5</v>
      </c>
      <c r="D8" s="2">
        <v>1</v>
      </c>
      <c r="E8" s="2">
        <v>1</v>
      </c>
      <c r="F8" s="2">
        <v>5</v>
      </c>
    </row>
    <row r="9" spans="2:9" x14ac:dyDescent="0.25">
      <c r="B9" s="13" t="s">
        <v>352</v>
      </c>
      <c r="C9" s="2">
        <v>3</v>
      </c>
      <c r="D9" s="2">
        <v>3</v>
      </c>
      <c r="E9" s="2">
        <v>3</v>
      </c>
      <c r="F9" s="2">
        <v>2</v>
      </c>
    </row>
    <row r="10" spans="2:9" x14ac:dyDescent="0.25">
      <c r="B10" s="13" t="s">
        <v>250</v>
      </c>
      <c r="C10" s="2">
        <v>19</v>
      </c>
      <c r="D10" s="2">
        <v>12</v>
      </c>
      <c r="E10" s="2">
        <v>11</v>
      </c>
      <c r="F10" s="2">
        <v>18</v>
      </c>
    </row>
    <row r="11" spans="2:9" x14ac:dyDescent="0.25">
      <c r="B11" s="13" t="s">
        <v>251</v>
      </c>
      <c r="C11" s="2">
        <v>21</v>
      </c>
      <c r="D11" s="2">
        <v>2</v>
      </c>
      <c r="E11" s="2">
        <v>1</v>
      </c>
      <c r="F11" s="2">
        <v>4</v>
      </c>
    </row>
    <row r="12" spans="2:9" x14ac:dyDescent="0.25">
      <c r="B12" s="13" t="s">
        <v>252</v>
      </c>
      <c r="C12" s="2">
        <v>5</v>
      </c>
      <c r="D12" s="2">
        <v>4</v>
      </c>
      <c r="E12" s="2">
        <v>3</v>
      </c>
      <c r="F12" s="2">
        <v>5</v>
      </c>
    </row>
    <row r="13" spans="2:9" x14ac:dyDescent="0.25">
      <c r="B13" s="13" t="s">
        <v>253</v>
      </c>
      <c r="C13" s="2">
        <v>1</v>
      </c>
      <c r="D13" s="2">
        <v>1</v>
      </c>
      <c r="E13" s="2">
        <v>1</v>
      </c>
      <c r="F13" s="2">
        <v>0</v>
      </c>
    </row>
    <row r="14" spans="2:9" x14ac:dyDescent="0.25">
      <c r="B14" s="13" t="s">
        <v>260</v>
      </c>
      <c r="C14" s="2">
        <v>2</v>
      </c>
      <c r="D14" s="2">
        <v>2</v>
      </c>
      <c r="E14" s="2">
        <v>2</v>
      </c>
      <c r="F14" s="2">
        <v>0</v>
      </c>
    </row>
    <row r="15" spans="2:9" x14ac:dyDescent="0.25">
      <c r="B15" s="13" t="s">
        <v>261</v>
      </c>
      <c r="C15" s="2">
        <v>6</v>
      </c>
      <c r="D15" s="2">
        <v>5</v>
      </c>
      <c r="E15" s="2">
        <v>2</v>
      </c>
      <c r="F15" s="2">
        <v>6</v>
      </c>
    </row>
    <row r="16" spans="2:9" x14ac:dyDescent="0.25">
      <c r="B16" s="13" t="s">
        <v>255</v>
      </c>
      <c r="C16" s="2">
        <v>0</v>
      </c>
      <c r="D16" s="2">
        <v>0</v>
      </c>
      <c r="E16" s="2">
        <v>0</v>
      </c>
      <c r="F16" s="2">
        <v>0</v>
      </c>
    </row>
    <row r="17" spans="2:7" x14ac:dyDescent="0.25">
      <c r="B17" s="13" t="s">
        <v>256</v>
      </c>
      <c r="C17" s="2">
        <v>11</v>
      </c>
      <c r="D17" s="2">
        <v>9</v>
      </c>
      <c r="E17" s="2">
        <v>8</v>
      </c>
      <c r="F17" s="2">
        <v>8</v>
      </c>
    </row>
    <row r="18" spans="2:7" x14ac:dyDescent="0.25">
      <c r="B18" s="13" t="s">
        <v>254</v>
      </c>
      <c r="C18" s="2">
        <v>2</v>
      </c>
      <c r="D18" s="2">
        <v>1</v>
      </c>
      <c r="E18" s="2">
        <v>1</v>
      </c>
      <c r="F18" s="2">
        <v>1</v>
      </c>
    </row>
    <row r="19" spans="2:7" x14ac:dyDescent="0.25">
      <c r="B19" s="13" t="s">
        <v>351</v>
      </c>
      <c r="C19" s="2">
        <v>2</v>
      </c>
      <c r="D19" s="2">
        <v>1</v>
      </c>
      <c r="E19" s="2">
        <v>1</v>
      </c>
      <c r="F19" s="2">
        <v>2</v>
      </c>
    </row>
    <row r="20" spans="2:7" x14ac:dyDescent="0.25">
      <c r="B20" s="525" t="s">
        <v>19</v>
      </c>
      <c r="C20" s="526">
        <v>133</v>
      </c>
      <c r="D20" s="526">
        <v>87</v>
      </c>
      <c r="E20" s="526">
        <v>74</v>
      </c>
      <c r="F20" s="526">
        <v>94</v>
      </c>
      <c r="G20" s="233"/>
    </row>
  </sheetData>
  <mergeCells count="6">
    <mergeCell ref="H2:I3"/>
    <mergeCell ref="B2:F2"/>
    <mergeCell ref="B3:F3"/>
    <mergeCell ref="B4:B5"/>
    <mergeCell ref="C4:C5"/>
    <mergeCell ref="D4:F4"/>
  </mergeCells>
  <hyperlinks>
    <hyperlink ref="H2:I3" location="'Table of Contents'!A1" display="Go To Table Of Contents" xr:uid="{00000000-0004-0000-22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21"/>
  <sheetViews>
    <sheetView showGridLines="0" workbookViewId="0">
      <selection activeCell="C24" sqref="C24"/>
    </sheetView>
  </sheetViews>
  <sheetFormatPr defaultRowHeight="15" x14ac:dyDescent="0.25"/>
  <cols>
    <col min="1" max="1" width="1.85546875" customWidth="1"/>
    <col min="2" max="2" width="14.42578125" style="9" customWidth="1"/>
    <col min="3" max="3" width="16" customWidth="1"/>
    <col min="4" max="5" width="17.85546875" customWidth="1"/>
    <col min="6" max="6" width="17.140625" customWidth="1"/>
    <col min="7" max="7" width="11.85546875" customWidth="1"/>
    <col min="8" max="9" width="6.7109375" customWidth="1"/>
  </cols>
  <sheetData>
    <row r="1" spans="2:9" ht="12" customHeight="1" x14ac:dyDescent="0.25"/>
    <row r="2" spans="2:9" ht="15" customHeight="1" x14ac:dyDescent="0.25">
      <c r="B2" s="353" t="s">
        <v>784</v>
      </c>
      <c r="C2" s="353"/>
      <c r="D2" s="353"/>
      <c r="E2" s="353"/>
      <c r="F2" s="353"/>
      <c r="H2" s="240" t="s">
        <v>303</v>
      </c>
      <c r="I2" s="240"/>
    </row>
    <row r="3" spans="2:9" x14ac:dyDescent="0.25">
      <c r="B3" s="365" t="s">
        <v>262</v>
      </c>
      <c r="C3" s="365"/>
      <c r="D3" s="365"/>
      <c r="E3" s="365"/>
      <c r="F3" s="365"/>
      <c r="H3" s="240"/>
      <c r="I3" s="240"/>
    </row>
    <row r="4" spans="2:9" ht="25.5" x14ac:dyDescent="0.25">
      <c r="B4" s="24" t="s">
        <v>185</v>
      </c>
      <c r="C4" s="24" t="s">
        <v>244</v>
      </c>
      <c r="D4" s="24" t="s">
        <v>245</v>
      </c>
      <c r="E4" s="24" t="s">
        <v>246</v>
      </c>
      <c r="F4" s="24" t="s">
        <v>19</v>
      </c>
    </row>
    <row r="5" spans="2:9" x14ac:dyDescent="0.25">
      <c r="B5" s="41" t="s">
        <v>373</v>
      </c>
      <c r="C5" s="151">
        <v>0</v>
      </c>
      <c r="D5" s="151">
        <v>0</v>
      </c>
      <c r="E5" s="151">
        <v>0</v>
      </c>
      <c r="F5" s="151">
        <v>0</v>
      </c>
    </row>
    <row r="6" spans="2:9" x14ac:dyDescent="0.25">
      <c r="B6" s="41" t="s">
        <v>374</v>
      </c>
      <c r="C6" s="151">
        <v>781</v>
      </c>
      <c r="D6" s="151">
        <v>121</v>
      </c>
      <c r="E6" s="151">
        <v>284</v>
      </c>
      <c r="F6" s="151">
        <v>1186</v>
      </c>
    </row>
    <row r="7" spans="2:9" x14ac:dyDescent="0.25">
      <c r="B7" s="41" t="s">
        <v>375</v>
      </c>
      <c r="C7" s="151">
        <v>848</v>
      </c>
      <c r="D7" s="151">
        <v>204</v>
      </c>
      <c r="E7" s="151">
        <v>792</v>
      </c>
      <c r="F7" s="151">
        <v>1844</v>
      </c>
    </row>
    <row r="8" spans="2:9" x14ac:dyDescent="0.25">
      <c r="B8" s="65" t="s">
        <v>376</v>
      </c>
      <c r="C8" s="151">
        <v>409</v>
      </c>
      <c r="D8" s="151">
        <v>82</v>
      </c>
      <c r="E8" s="151">
        <v>446</v>
      </c>
      <c r="F8" s="151">
        <v>937</v>
      </c>
    </row>
    <row r="9" spans="2:9" x14ac:dyDescent="0.25">
      <c r="B9" s="65" t="s">
        <v>377</v>
      </c>
      <c r="C9" s="151">
        <v>302</v>
      </c>
      <c r="D9" s="151">
        <v>67</v>
      </c>
      <c r="E9" s="151">
        <v>303</v>
      </c>
      <c r="F9" s="151">
        <v>672</v>
      </c>
    </row>
    <row r="10" spans="2:9" x14ac:dyDescent="0.25">
      <c r="B10" s="65" t="s">
        <v>378</v>
      </c>
      <c r="C10" s="151">
        <v>311</v>
      </c>
      <c r="D10" s="151">
        <v>57</v>
      </c>
      <c r="E10" s="151">
        <v>275</v>
      </c>
      <c r="F10" s="151">
        <v>643</v>
      </c>
    </row>
    <row r="11" spans="2:9" x14ac:dyDescent="0.25">
      <c r="B11" s="65" t="s">
        <v>412</v>
      </c>
      <c r="C11" s="151">
        <v>138</v>
      </c>
      <c r="D11" s="151">
        <v>23</v>
      </c>
      <c r="E11" s="151">
        <v>89</v>
      </c>
      <c r="F11" s="151">
        <v>250</v>
      </c>
    </row>
    <row r="12" spans="2:9" x14ac:dyDescent="0.25">
      <c r="B12" s="31" t="s">
        <v>532</v>
      </c>
      <c r="C12" s="151">
        <v>170</v>
      </c>
      <c r="D12" s="151">
        <v>27</v>
      </c>
      <c r="E12" s="151">
        <v>83</v>
      </c>
      <c r="F12" s="151">
        <v>280</v>
      </c>
    </row>
    <row r="13" spans="2:9" x14ac:dyDescent="0.25">
      <c r="B13" s="31" t="s">
        <v>476</v>
      </c>
      <c r="C13" s="151">
        <v>55</v>
      </c>
      <c r="D13" s="151">
        <v>8</v>
      </c>
      <c r="E13" s="151">
        <v>38</v>
      </c>
      <c r="F13" s="151">
        <v>101</v>
      </c>
    </row>
    <row r="14" spans="2:9" x14ac:dyDescent="0.25">
      <c r="B14" s="31" t="s">
        <v>478</v>
      </c>
      <c r="C14" s="151">
        <v>50</v>
      </c>
      <c r="D14" s="151">
        <v>8</v>
      </c>
      <c r="E14" s="151">
        <v>24</v>
      </c>
      <c r="F14" s="151">
        <v>82</v>
      </c>
    </row>
    <row r="15" spans="2:9" x14ac:dyDescent="0.25">
      <c r="B15" s="31" t="s">
        <v>741</v>
      </c>
      <c r="C15" s="151">
        <v>33</v>
      </c>
      <c r="D15" s="151">
        <v>2</v>
      </c>
      <c r="E15" s="151">
        <v>17</v>
      </c>
      <c r="F15" s="151">
        <v>52</v>
      </c>
    </row>
    <row r="16" spans="2:9" x14ac:dyDescent="0.25">
      <c r="B16" s="31" t="s">
        <v>537</v>
      </c>
      <c r="C16" s="151">
        <v>37</v>
      </c>
      <c r="D16" s="151">
        <v>1</v>
      </c>
      <c r="E16" s="151">
        <v>23</v>
      </c>
      <c r="F16" s="151">
        <v>61</v>
      </c>
    </row>
    <row r="17" spans="2:6" x14ac:dyDescent="0.25">
      <c r="B17" s="150" t="s">
        <v>19</v>
      </c>
      <c r="C17" s="161">
        <v>3134</v>
      </c>
      <c r="D17" s="161">
        <v>600</v>
      </c>
      <c r="E17" s="161">
        <v>2374</v>
      </c>
      <c r="F17" s="161" t="s">
        <v>742</v>
      </c>
    </row>
    <row r="18" spans="2:6" x14ac:dyDescent="0.25">
      <c r="B18" s="366"/>
      <c r="C18" s="366"/>
      <c r="D18" s="366"/>
      <c r="E18" s="366"/>
      <c r="F18" s="366"/>
    </row>
    <row r="19" spans="2:6" x14ac:dyDescent="0.25">
      <c r="B19" s="498" t="s">
        <v>743</v>
      </c>
    </row>
    <row r="20" spans="2:6" ht="15.75" x14ac:dyDescent="0.25">
      <c r="B20" s="228"/>
    </row>
    <row r="21" spans="2:6" ht="15.75" x14ac:dyDescent="0.25">
      <c r="B21" s="232"/>
    </row>
  </sheetData>
  <mergeCells count="4">
    <mergeCell ref="B2:F2"/>
    <mergeCell ref="B3:F3"/>
    <mergeCell ref="H2:I3"/>
    <mergeCell ref="B18:F18"/>
  </mergeCells>
  <hyperlinks>
    <hyperlink ref="H2:I3" location="'Table of Contents'!A1" display="Go To Table Of Contents" xr:uid="{00000000-0004-0000-23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6"/>
  <sheetViews>
    <sheetView showGridLines="0" zoomScale="80" zoomScaleNormal="80" workbookViewId="0"/>
  </sheetViews>
  <sheetFormatPr defaultRowHeight="15" x14ac:dyDescent="0.25"/>
  <cols>
    <col min="1" max="1" width="1.7109375" customWidth="1"/>
    <col min="2" max="2" width="19.28515625" customWidth="1"/>
    <col min="3" max="3" width="17.28515625" customWidth="1"/>
    <col min="4" max="4" width="32.5703125" customWidth="1"/>
    <col min="5" max="5" width="2.28515625" customWidth="1"/>
    <col min="6" max="6" width="28.42578125" customWidth="1"/>
    <col min="7" max="7" width="1.85546875" style="36" customWidth="1"/>
    <col min="8" max="8" width="1.85546875" customWidth="1"/>
    <col min="9" max="9" width="18.28515625" style="9" customWidth="1"/>
    <col min="10" max="10" width="12.85546875" customWidth="1"/>
    <col min="11" max="11" width="12.5703125" customWidth="1"/>
    <col min="12" max="12" width="14.28515625" customWidth="1"/>
    <col min="13" max="13" width="14.7109375" customWidth="1"/>
    <col min="14" max="14" width="13.28515625" customWidth="1"/>
    <col min="15" max="15" width="14.85546875" customWidth="1"/>
    <col min="16" max="16" width="12.85546875" customWidth="1"/>
    <col min="17" max="17" width="2.42578125" customWidth="1"/>
    <col min="18" max="18" width="12.5703125" customWidth="1"/>
  </cols>
  <sheetData>
    <row r="1" spans="2:18" ht="12" customHeight="1" x14ac:dyDescent="0.25"/>
    <row r="2" spans="2:18" ht="15.75" x14ac:dyDescent="0.25">
      <c r="B2" s="278"/>
      <c r="C2" s="278"/>
      <c r="D2" s="278"/>
      <c r="F2" s="37"/>
      <c r="I2" s="273" t="s">
        <v>466</v>
      </c>
      <c r="J2" s="273"/>
      <c r="K2" s="273"/>
      <c r="L2" s="273"/>
      <c r="M2" s="273"/>
      <c r="N2" s="273"/>
      <c r="O2" s="273"/>
      <c r="P2" s="273"/>
      <c r="R2" s="274" t="s">
        <v>303</v>
      </c>
    </row>
    <row r="3" spans="2:18" ht="19.5" customHeight="1" x14ac:dyDescent="0.25">
      <c r="I3" s="203"/>
      <c r="J3" s="231"/>
      <c r="K3" s="231"/>
      <c r="L3" s="231"/>
      <c r="M3" s="231"/>
      <c r="N3" s="231"/>
      <c r="O3" s="231"/>
      <c r="P3" s="239" t="s">
        <v>0</v>
      </c>
      <c r="R3" s="274"/>
    </row>
    <row r="4" spans="2:18" ht="15" customHeight="1" x14ac:dyDescent="0.25">
      <c r="I4" s="368" t="s">
        <v>1</v>
      </c>
      <c r="J4" s="369" t="s">
        <v>2</v>
      </c>
      <c r="K4" s="369" t="s">
        <v>3</v>
      </c>
      <c r="L4" s="369" t="s">
        <v>322</v>
      </c>
      <c r="M4" s="369"/>
      <c r="N4" s="369"/>
      <c r="O4" s="369"/>
      <c r="P4" s="369" t="s">
        <v>4</v>
      </c>
    </row>
    <row r="5" spans="2:18" ht="47.25" x14ac:dyDescent="0.25">
      <c r="I5" s="368"/>
      <c r="J5" s="369"/>
      <c r="K5" s="369"/>
      <c r="L5" s="370" t="s">
        <v>5</v>
      </c>
      <c r="M5" s="370" t="s">
        <v>6</v>
      </c>
      <c r="N5" s="370" t="s">
        <v>7</v>
      </c>
      <c r="O5" s="370" t="s">
        <v>8</v>
      </c>
      <c r="P5" s="369"/>
    </row>
    <row r="6" spans="2:18" ht="15.75" x14ac:dyDescent="0.25">
      <c r="I6" s="371" t="s">
        <v>9</v>
      </c>
      <c r="J6" s="372">
        <v>0</v>
      </c>
      <c r="K6" s="372">
        <v>37</v>
      </c>
      <c r="L6" s="372">
        <v>1</v>
      </c>
      <c r="M6" s="372">
        <v>0</v>
      </c>
      <c r="N6" s="372">
        <v>0</v>
      </c>
      <c r="O6" s="372">
        <v>0</v>
      </c>
      <c r="P6" s="373">
        <v>36</v>
      </c>
    </row>
    <row r="7" spans="2:18" ht="15.75" x14ac:dyDescent="0.25">
      <c r="I7" s="371" t="s">
        <v>10</v>
      </c>
      <c r="J7" s="372">
        <v>36</v>
      </c>
      <c r="K7" s="372">
        <v>707</v>
      </c>
      <c r="L7" s="372">
        <v>96</v>
      </c>
      <c r="M7" s="372">
        <v>0</v>
      </c>
      <c r="N7" s="372">
        <v>18</v>
      </c>
      <c r="O7" s="372">
        <v>91</v>
      </c>
      <c r="P7" s="373">
        <v>538</v>
      </c>
    </row>
    <row r="8" spans="2:18" ht="15.75" x14ac:dyDescent="0.25">
      <c r="I8" s="371" t="s">
        <v>11</v>
      </c>
      <c r="J8" s="372">
        <v>538</v>
      </c>
      <c r="K8" s="372">
        <v>1157</v>
      </c>
      <c r="L8" s="372">
        <v>162</v>
      </c>
      <c r="M8" s="372">
        <v>97</v>
      </c>
      <c r="N8" s="372">
        <v>74</v>
      </c>
      <c r="O8" s="372">
        <v>305</v>
      </c>
      <c r="P8" s="373">
        <v>1057</v>
      </c>
    </row>
    <row r="9" spans="2:18" ht="15.75" x14ac:dyDescent="0.25">
      <c r="I9" s="371" t="s">
        <v>223</v>
      </c>
      <c r="J9" s="372">
        <v>1057</v>
      </c>
      <c r="K9" s="372">
        <v>1992</v>
      </c>
      <c r="L9" s="372">
        <v>350</v>
      </c>
      <c r="M9" s="372">
        <v>221</v>
      </c>
      <c r="N9" s="372">
        <v>131</v>
      </c>
      <c r="O9" s="372">
        <v>537</v>
      </c>
      <c r="P9" s="373">
        <v>1810</v>
      </c>
    </row>
    <row r="10" spans="2:18" ht="15.75" x14ac:dyDescent="0.25">
      <c r="I10" s="371" t="s">
        <v>267</v>
      </c>
      <c r="J10" s="372">
        <v>1810</v>
      </c>
      <c r="K10" s="372">
        <v>537</v>
      </c>
      <c r="L10" s="372">
        <v>92</v>
      </c>
      <c r="M10" s="372">
        <v>168</v>
      </c>
      <c r="N10" s="372">
        <v>119</v>
      </c>
      <c r="O10" s="372">
        <v>348</v>
      </c>
      <c r="P10" s="373">
        <v>1620</v>
      </c>
    </row>
    <row r="11" spans="2:18" ht="15.75" x14ac:dyDescent="0.25">
      <c r="I11" s="371" t="s">
        <v>331</v>
      </c>
      <c r="J11" s="372">
        <v>1620</v>
      </c>
      <c r="K11" s="372">
        <v>892</v>
      </c>
      <c r="L11" s="372">
        <v>130</v>
      </c>
      <c r="M11" s="372">
        <v>203</v>
      </c>
      <c r="N11" s="372">
        <v>141</v>
      </c>
      <c r="O11" s="372">
        <v>339</v>
      </c>
      <c r="P11" s="373">
        <v>1699</v>
      </c>
    </row>
    <row r="12" spans="2:18" ht="15.75" x14ac:dyDescent="0.25">
      <c r="I12" s="371" t="s">
        <v>365</v>
      </c>
      <c r="J12" s="372">
        <v>1699</v>
      </c>
      <c r="K12" s="372">
        <v>1262</v>
      </c>
      <c r="L12" s="372">
        <v>195</v>
      </c>
      <c r="M12" s="372">
        <v>231</v>
      </c>
      <c r="N12" s="372">
        <v>186</v>
      </c>
      <c r="O12" s="372">
        <v>405</v>
      </c>
      <c r="P12" s="373">
        <v>1944</v>
      </c>
    </row>
    <row r="13" spans="2:18" ht="15.75" x14ac:dyDescent="0.25">
      <c r="I13" s="371" t="s">
        <v>395</v>
      </c>
      <c r="J13" s="372">
        <v>1944</v>
      </c>
      <c r="K13" s="372">
        <v>1004</v>
      </c>
      <c r="L13" s="372">
        <v>164</v>
      </c>
      <c r="M13" s="372">
        <v>168</v>
      </c>
      <c r="N13" s="372">
        <v>258</v>
      </c>
      <c r="O13" s="372">
        <v>441</v>
      </c>
      <c r="P13" s="373">
        <v>1917</v>
      </c>
    </row>
    <row r="14" spans="2:18" ht="15.75" x14ac:dyDescent="0.25">
      <c r="I14" s="371" t="s">
        <v>467</v>
      </c>
      <c r="J14" s="372">
        <v>1917</v>
      </c>
      <c r="K14" s="372">
        <v>734</v>
      </c>
      <c r="L14" s="372">
        <v>122</v>
      </c>
      <c r="M14" s="372">
        <v>89</v>
      </c>
      <c r="N14" s="372">
        <v>259</v>
      </c>
      <c r="O14" s="372">
        <v>291</v>
      </c>
      <c r="P14" s="373">
        <v>1890</v>
      </c>
    </row>
    <row r="15" spans="2:18" ht="15.75" x14ac:dyDescent="0.25">
      <c r="I15" s="371" t="s">
        <v>468</v>
      </c>
      <c r="J15" s="372">
        <v>1890</v>
      </c>
      <c r="K15" s="372">
        <v>188</v>
      </c>
      <c r="L15" s="372">
        <v>15</v>
      </c>
      <c r="M15" s="372">
        <v>29</v>
      </c>
      <c r="N15" s="372">
        <v>63</v>
      </c>
      <c r="O15" s="372">
        <v>75</v>
      </c>
      <c r="P15" s="373">
        <v>1896</v>
      </c>
    </row>
    <row r="16" spans="2:18" ht="15.75" x14ac:dyDescent="0.25">
      <c r="I16" s="371" t="s">
        <v>477</v>
      </c>
      <c r="J16" s="372">
        <v>1896</v>
      </c>
      <c r="K16" s="372">
        <v>164</v>
      </c>
      <c r="L16" s="372">
        <v>31</v>
      </c>
      <c r="M16" s="372">
        <v>32</v>
      </c>
      <c r="N16" s="372">
        <v>47</v>
      </c>
      <c r="O16" s="372">
        <v>73</v>
      </c>
      <c r="P16" s="373">
        <v>1877</v>
      </c>
    </row>
    <row r="17" spans="9:18" ht="15.75" x14ac:dyDescent="0.25">
      <c r="I17" s="371" t="s">
        <v>519</v>
      </c>
      <c r="J17" s="374">
        <v>1877</v>
      </c>
      <c r="K17" s="372">
        <v>170</v>
      </c>
      <c r="L17" s="372">
        <v>18</v>
      </c>
      <c r="M17" s="372">
        <v>34</v>
      </c>
      <c r="N17" s="372">
        <v>87</v>
      </c>
      <c r="O17" s="372">
        <v>50</v>
      </c>
      <c r="P17" s="373">
        <v>1858</v>
      </c>
    </row>
    <row r="18" spans="9:18" ht="15.75" x14ac:dyDescent="0.25">
      <c r="I18" s="371" t="s">
        <v>537</v>
      </c>
      <c r="J18" s="374">
        <v>1858</v>
      </c>
      <c r="K18" s="372">
        <v>143</v>
      </c>
      <c r="L18" s="372">
        <v>12</v>
      </c>
      <c r="M18" s="372">
        <v>20</v>
      </c>
      <c r="N18" s="372">
        <v>36</v>
      </c>
      <c r="O18" s="372">
        <v>48</v>
      </c>
      <c r="P18" s="373">
        <v>1885</v>
      </c>
    </row>
    <row r="19" spans="9:18" ht="15.75" x14ac:dyDescent="0.25">
      <c r="I19" s="375" t="s">
        <v>12</v>
      </c>
      <c r="J19" s="376" t="s">
        <v>13</v>
      </c>
      <c r="K19" s="376">
        <f>SUM(K6:K18)</f>
        <v>8987</v>
      </c>
      <c r="L19" s="376">
        <f t="shared" ref="L19:O19" si="0">SUM(L6:L18)</f>
        <v>1388</v>
      </c>
      <c r="M19" s="376">
        <f t="shared" si="0"/>
        <v>1292</v>
      </c>
      <c r="N19" s="376">
        <f t="shared" si="0"/>
        <v>1419</v>
      </c>
      <c r="O19" s="376">
        <f t="shared" si="0"/>
        <v>3003</v>
      </c>
      <c r="P19" s="376">
        <f>K19-SUM(L19:O19)</f>
        <v>1885</v>
      </c>
    </row>
    <row r="20" spans="9:18" ht="52.5" customHeight="1" x14ac:dyDescent="0.25">
      <c r="I20" s="367" t="s">
        <v>792</v>
      </c>
      <c r="J20" s="367"/>
      <c r="K20" s="367"/>
      <c r="L20" s="367"/>
      <c r="M20" s="275"/>
      <c r="N20" s="275"/>
      <c r="O20" s="275"/>
      <c r="P20" s="275"/>
    </row>
    <row r="21" spans="9:18" x14ac:dyDescent="0.25">
      <c r="I21" s="276"/>
      <c r="J21" s="276"/>
      <c r="K21" s="276"/>
      <c r="L21" s="276"/>
      <c r="M21" s="276"/>
      <c r="N21" s="276"/>
      <c r="O21" s="165"/>
      <c r="P21" s="165"/>
    </row>
    <row r="22" spans="9:18" ht="15" customHeight="1" x14ac:dyDescent="0.25">
      <c r="I22" s="277"/>
      <c r="J22" s="277"/>
      <c r="K22" s="277"/>
      <c r="L22" s="277"/>
      <c r="M22" s="277"/>
      <c r="N22" s="277"/>
      <c r="O22" s="277"/>
      <c r="P22" s="277"/>
    </row>
    <row r="24" spans="9:18" x14ac:dyDescent="0.25">
      <c r="I24" s="58"/>
      <c r="J24" s="59"/>
      <c r="K24" s="59"/>
      <c r="L24" s="59"/>
      <c r="M24" s="59"/>
      <c r="N24" s="59"/>
      <c r="O24" s="59"/>
      <c r="P24" s="59"/>
    </row>
    <row r="25" spans="9:18" ht="15" customHeight="1" x14ac:dyDescent="0.25">
      <c r="I25" s="58"/>
      <c r="J25" s="58"/>
      <c r="K25" s="58"/>
      <c r="L25" s="58"/>
      <c r="M25" s="58"/>
      <c r="N25" s="58"/>
      <c r="O25" s="58"/>
      <c r="P25" s="58"/>
      <c r="Q25" s="101"/>
      <c r="R25" s="101"/>
    </row>
    <row r="26" spans="9:18" ht="15" customHeight="1" x14ac:dyDescent="0.25">
      <c r="I26" s="58"/>
      <c r="J26" s="58"/>
      <c r="K26" s="58"/>
      <c r="L26" s="58"/>
      <c r="M26" s="58"/>
      <c r="N26" s="58"/>
      <c r="O26" s="58"/>
      <c r="P26" s="58"/>
      <c r="Q26" s="101"/>
      <c r="R26" s="101"/>
    </row>
    <row r="27" spans="9:18" x14ac:dyDescent="0.25">
      <c r="I27" s="58"/>
      <c r="J27" s="58"/>
      <c r="K27" s="58"/>
      <c r="L27" s="58"/>
      <c r="M27" s="58"/>
      <c r="N27" s="58"/>
      <c r="O27" s="58"/>
      <c r="P27" s="58"/>
      <c r="Q27" s="101">
        <f>1514/3247*100</f>
        <v>46.627656298121344</v>
      </c>
      <c r="R27" s="101"/>
    </row>
    <row r="28" spans="9:18" x14ac:dyDescent="0.25">
      <c r="I28" s="58"/>
      <c r="J28" s="58"/>
      <c r="K28" s="58"/>
      <c r="L28" s="58"/>
      <c r="M28" s="58"/>
      <c r="N28" s="58"/>
      <c r="O28" s="58"/>
      <c r="P28" s="58"/>
      <c r="Q28" s="101" t="s">
        <v>8</v>
      </c>
      <c r="R28" s="101"/>
    </row>
    <row r="29" spans="9:18" x14ac:dyDescent="0.25">
      <c r="I29" s="58"/>
      <c r="J29" s="58"/>
      <c r="K29" s="58"/>
      <c r="L29" s="58"/>
      <c r="M29" s="58"/>
      <c r="N29" s="58"/>
      <c r="O29" s="58"/>
      <c r="P29" s="58"/>
      <c r="Q29" s="102">
        <v>46.627656298121344</v>
      </c>
      <c r="R29" s="101"/>
    </row>
    <row r="30" spans="9:18" x14ac:dyDescent="0.25">
      <c r="I30" s="58"/>
      <c r="J30" s="58"/>
      <c r="K30" s="58"/>
      <c r="L30" s="58"/>
      <c r="M30" s="58"/>
      <c r="N30" s="58"/>
      <c r="O30" s="58"/>
      <c r="P30" s="58"/>
      <c r="Q30" s="101"/>
      <c r="R30" s="101"/>
    </row>
    <row r="31" spans="9:18" x14ac:dyDescent="0.25">
      <c r="I31" s="58"/>
      <c r="J31" s="58"/>
      <c r="K31" s="58"/>
      <c r="L31" s="58"/>
      <c r="M31" s="58"/>
      <c r="N31" s="58"/>
      <c r="O31" s="58"/>
      <c r="P31" s="58"/>
      <c r="Q31" s="101"/>
      <c r="R31" s="101"/>
    </row>
    <row r="32" spans="9:18" x14ac:dyDescent="0.25">
      <c r="I32" s="58"/>
      <c r="J32" s="58"/>
      <c r="K32" s="58"/>
      <c r="L32" s="58"/>
      <c r="M32" s="58"/>
      <c r="N32" s="58"/>
      <c r="O32" s="58"/>
      <c r="P32" s="58"/>
      <c r="Q32" s="101"/>
      <c r="R32" s="101"/>
    </row>
    <row r="33" spans="9:18" x14ac:dyDescent="0.25">
      <c r="I33" s="58"/>
      <c r="J33" s="58"/>
      <c r="K33" s="58"/>
      <c r="L33" s="58"/>
      <c r="M33" s="58"/>
      <c r="N33" s="58"/>
      <c r="O33" s="58"/>
      <c r="P33" s="58"/>
      <c r="Q33" s="101"/>
      <c r="R33" s="101"/>
    </row>
    <row r="34" spans="9:18" x14ac:dyDescent="0.25">
      <c r="I34" s="58"/>
      <c r="J34" s="58"/>
      <c r="K34" s="58"/>
      <c r="L34" s="58"/>
      <c r="M34" s="58"/>
      <c r="N34" s="58"/>
      <c r="O34" s="58"/>
      <c r="P34" s="58"/>
      <c r="Q34" s="101"/>
      <c r="R34" s="101"/>
    </row>
    <row r="35" spans="9:18" x14ac:dyDescent="0.25">
      <c r="I35" s="58"/>
      <c r="J35" s="58"/>
      <c r="K35" s="58"/>
      <c r="L35" s="58"/>
      <c r="M35" s="58"/>
      <c r="N35" s="58"/>
      <c r="O35" s="58"/>
      <c r="P35" s="58"/>
      <c r="Q35" s="101"/>
      <c r="R35" s="101"/>
    </row>
    <row r="36" spans="9:18" x14ac:dyDescent="0.25">
      <c r="I36" s="58"/>
      <c r="J36" s="58"/>
      <c r="K36" s="58"/>
      <c r="L36" s="58"/>
      <c r="M36" s="58"/>
      <c r="N36" s="58"/>
      <c r="O36" s="58"/>
      <c r="P36" s="58"/>
      <c r="Q36" s="101"/>
      <c r="R36" s="101"/>
    </row>
    <row r="37" spans="9:18" x14ac:dyDescent="0.25">
      <c r="I37" s="58"/>
      <c r="J37" s="58"/>
      <c r="K37" s="58"/>
      <c r="L37" s="58"/>
      <c r="M37" s="58"/>
      <c r="N37" s="58"/>
      <c r="O37" s="58"/>
      <c r="P37" s="58"/>
      <c r="Q37" s="101"/>
      <c r="R37" s="101"/>
    </row>
    <row r="38" spans="9:18" x14ac:dyDescent="0.25">
      <c r="I38" s="58"/>
      <c r="J38" s="58"/>
      <c r="K38" s="58"/>
      <c r="L38" s="58"/>
      <c r="M38" s="58"/>
      <c r="N38" s="58"/>
      <c r="O38" s="58"/>
      <c r="P38" s="58"/>
      <c r="Q38" s="101"/>
      <c r="R38" s="101"/>
    </row>
    <row r="39" spans="9:18" x14ac:dyDescent="0.25">
      <c r="I39" s="58"/>
      <c r="J39" s="58"/>
      <c r="K39" s="58"/>
      <c r="L39" s="58"/>
      <c r="M39" s="58"/>
      <c r="N39" s="58"/>
      <c r="O39" s="58"/>
      <c r="P39" s="58"/>
      <c r="Q39" s="101"/>
      <c r="R39" s="101"/>
    </row>
    <row r="40" spans="9:18" x14ac:dyDescent="0.25">
      <c r="I40" s="58"/>
      <c r="J40" s="58"/>
      <c r="K40" s="58"/>
      <c r="L40" s="58"/>
      <c r="M40" s="58"/>
      <c r="N40" s="58"/>
      <c r="O40" s="58"/>
      <c r="P40" s="58"/>
      <c r="Q40" s="101"/>
      <c r="R40" s="101"/>
    </row>
    <row r="41" spans="9:18" x14ac:dyDescent="0.25">
      <c r="I41" s="58"/>
      <c r="J41" s="58"/>
      <c r="K41" s="58"/>
      <c r="L41" s="58"/>
      <c r="M41" s="58"/>
      <c r="N41" s="58"/>
      <c r="O41" s="58"/>
      <c r="P41" s="58"/>
      <c r="Q41" s="101"/>
      <c r="R41" s="101"/>
    </row>
    <row r="42" spans="9:18" x14ac:dyDescent="0.25">
      <c r="I42" s="58"/>
      <c r="J42" s="58"/>
      <c r="K42" s="58"/>
      <c r="L42" s="58"/>
      <c r="M42" s="58"/>
      <c r="N42" s="58"/>
      <c r="O42" s="58"/>
      <c r="P42" s="58"/>
      <c r="Q42" s="101"/>
      <c r="R42" s="101"/>
    </row>
    <row r="43" spans="9:18" x14ac:dyDescent="0.25">
      <c r="I43" s="58"/>
      <c r="J43" s="58"/>
      <c r="K43" s="58"/>
      <c r="L43" s="58"/>
      <c r="M43" s="58"/>
      <c r="N43" s="58"/>
      <c r="O43" s="58"/>
      <c r="P43" s="58"/>
      <c r="Q43" s="101"/>
      <c r="R43" s="101"/>
    </row>
    <row r="44" spans="9:18" x14ac:dyDescent="0.25">
      <c r="I44" s="58"/>
      <c r="J44" s="58"/>
      <c r="K44" s="58"/>
      <c r="L44" s="58"/>
      <c r="M44" s="58"/>
      <c r="N44" s="58"/>
      <c r="O44" s="58"/>
      <c r="P44" s="58"/>
      <c r="Q44" s="101"/>
      <c r="R44" s="101"/>
    </row>
    <row r="45" spans="9:18" x14ac:dyDescent="0.25">
      <c r="I45" s="58"/>
      <c r="J45" s="58"/>
      <c r="K45" s="58"/>
      <c r="L45" s="58"/>
      <c r="M45" s="58"/>
      <c r="N45" s="58"/>
      <c r="O45" s="58"/>
      <c r="P45" s="58"/>
      <c r="Q45" s="101"/>
      <c r="R45" s="101"/>
    </row>
    <row r="46" spans="9:18" x14ac:dyDescent="0.25">
      <c r="I46" s="58"/>
      <c r="J46" s="58"/>
      <c r="K46" s="58"/>
      <c r="L46" s="58"/>
      <c r="M46" s="58"/>
      <c r="N46" s="58"/>
      <c r="O46" s="58"/>
      <c r="P46" s="58"/>
      <c r="Q46" s="101"/>
      <c r="R46" s="101"/>
    </row>
    <row r="47" spans="9:18" x14ac:dyDescent="0.25">
      <c r="I47" s="58"/>
      <c r="J47" s="58"/>
      <c r="K47" s="58"/>
      <c r="L47" s="58"/>
      <c r="M47" s="58"/>
      <c r="N47" s="58"/>
      <c r="O47" s="58"/>
      <c r="P47" s="58"/>
      <c r="Q47" s="101"/>
      <c r="R47" s="101"/>
    </row>
    <row r="48" spans="9:18" x14ac:dyDescent="0.25">
      <c r="I48" s="153"/>
      <c r="J48" s="152"/>
      <c r="K48" s="152"/>
      <c r="L48" s="152"/>
      <c r="M48" s="152"/>
      <c r="N48" s="152"/>
      <c r="O48" s="152"/>
      <c r="P48" s="152"/>
      <c r="Q48" s="101"/>
      <c r="R48" s="101"/>
    </row>
    <row r="49" spans="9:18" x14ac:dyDescent="0.25">
      <c r="I49" s="100"/>
      <c r="J49" s="101"/>
      <c r="K49" s="101"/>
      <c r="L49" s="101"/>
      <c r="M49" s="101"/>
      <c r="N49" s="101"/>
      <c r="O49" s="101"/>
      <c r="P49" s="101"/>
      <c r="Q49" s="101"/>
      <c r="R49" s="101"/>
    </row>
    <row r="50" spans="9:18" x14ac:dyDescent="0.25">
      <c r="I50" s="100"/>
      <c r="J50" s="101"/>
      <c r="K50" s="101"/>
      <c r="L50" s="101"/>
      <c r="M50" s="101"/>
      <c r="N50" s="101"/>
      <c r="O50" s="101"/>
      <c r="P50" s="101"/>
      <c r="Q50" s="101"/>
      <c r="R50" s="101"/>
    </row>
    <row r="51" spans="9:18" x14ac:dyDescent="0.25">
      <c r="I51" s="100"/>
      <c r="J51" s="101"/>
      <c r="K51" s="101"/>
      <c r="L51" s="101"/>
      <c r="M51" s="101"/>
      <c r="N51" s="101"/>
      <c r="O51" s="101"/>
      <c r="P51" s="101"/>
      <c r="Q51" s="101"/>
      <c r="R51" s="101"/>
    </row>
    <row r="52" spans="9:18" x14ac:dyDescent="0.25">
      <c r="I52" s="100"/>
      <c r="J52" s="101"/>
      <c r="K52" s="101"/>
      <c r="L52" s="101"/>
      <c r="M52" s="101"/>
      <c r="N52" s="101"/>
      <c r="O52" s="101"/>
      <c r="P52" s="101"/>
      <c r="Q52" s="101"/>
      <c r="R52" s="101"/>
    </row>
    <row r="53" spans="9:18" x14ac:dyDescent="0.25">
      <c r="I53" s="100"/>
      <c r="J53" s="101"/>
      <c r="K53" s="101"/>
      <c r="L53" s="101"/>
      <c r="M53" s="101"/>
      <c r="N53" s="101"/>
      <c r="O53" s="101"/>
      <c r="P53" s="101"/>
      <c r="Q53" s="101"/>
      <c r="R53" s="101"/>
    </row>
    <row r="54" spans="9:18" x14ac:dyDescent="0.25">
      <c r="I54" s="100"/>
      <c r="J54" s="101"/>
      <c r="K54" s="101"/>
      <c r="L54" s="101"/>
      <c r="M54" s="101"/>
      <c r="N54" s="101"/>
      <c r="O54" s="101"/>
      <c r="P54" s="101"/>
      <c r="Q54" s="101"/>
      <c r="R54" s="101"/>
    </row>
    <row r="55" spans="9:18" x14ac:dyDescent="0.25">
      <c r="I55" s="100"/>
      <c r="J55" s="101"/>
      <c r="K55" s="101"/>
      <c r="L55" s="101"/>
      <c r="M55" s="101"/>
      <c r="N55" s="101"/>
      <c r="O55" s="101"/>
      <c r="P55" s="101"/>
      <c r="Q55" s="101"/>
      <c r="R55" s="101"/>
    </row>
    <row r="56" spans="9:18" x14ac:dyDescent="0.25">
      <c r="I56" s="100"/>
      <c r="J56" s="101"/>
      <c r="K56" s="101"/>
      <c r="L56" s="101"/>
      <c r="M56" s="101"/>
      <c r="N56" s="101"/>
      <c r="O56" s="101"/>
      <c r="P56" s="101"/>
      <c r="Q56" s="101"/>
      <c r="R56" s="101"/>
    </row>
    <row r="57" spans="9:18" x14ac:dyDescent="0.25">
      <c r="I57" s="100"/>
      <c r="J57" s="101"/>
      <c r="K57" s="101"/>
      <c r="L57" s="101"/>
      <c r="M57" s="101"/>
      <c r="N57" s="101"/>
      <c r="O57" s="101"/>
      <c r="P57" s="101"/>
      <c r="Q57" s="101"/>
      <c r="R57" s="101"/>
    </row>
    <row r="58" spans="9:18" x14ac:dyDescent="0.25">
      <c r="I58" s="100"/>
      <c r="J58" s="101"/>
      <c r="K58" s="101"/>
      <c r="L58" s="101"/>
      <c r="M58" s="101"/>
      <c r="N58" s="101"/>
      <c r="O58" s="101"/>
      <c r="P58" s="101"/>
      <c r="Q58" s="101"/>
      <c r="R58" s="101"/>
    </row>
    <row r="59" spans="9:18" x14ac:dyDescent="0.25">
      <c r="I59" s="100"/>
      <c r="J59" s="101"/>
      <c r="K59" s="101"/>
      <c r="L59" s="101"/>
      <c r="M59" s="101"/>
      <c r="N59" s="101"/>
      <c r="O59" s="101"/>
      <c r="P59" s="101"/>
      <c r="Q59" s="101"/>
      <c r="R59" s="101"/>
    </row>
    <row r="60" spans="9:18" x14ac:dyDescent="0.25">
      <c r="I60" s="100"/>
      <c r="J60" s="101"/>
      <c r="K60" s="101"/>
      <c r="L60" s="101"/>
      <c r="M60" s="101"/>
      <c r="N60" s="101"/>
      <c r="O60" s="101"/>
      <c r="P60" s="101"/>
      <c r="Q60" s="101"/>
      <c r="R60" s="101"/>
    </row>
    <row r="61" spans="9:18" x14ac:dyDescent="0.25">
      <c r="I61" s="100"/>
      <c r="J61" s="101"/>
      <c r="K61" s="101"/>
      <c r="L61" s="101"/>
      <c r="M61" s="101"/>
      <c r="N61" s="101"/>
      <c r="O61" s="101"/>
      <c r="P61" s="101"/>
      <c r="Q61" s="101"/>
      <c r="R61" s="101"/>
    </row>
    <row r="62" spans="9:18" x14ac:dyDescent="0.25">
      <c r="I62" s="100"/>
      <c r="J62" s="101"/>
      <c r="K62" s="101"/>
      <c r="L62" s="101"/>
      <c r="M62" s="101"/>
      <c r="N62" s="101"/>
      <c r="O62" s="101"/>
      <c r="P62" s="101"/>
      <c r="Q62" s="101"/>
      <c r="R62" s="101"/>
    </row>
    <row r="63" spans="9:18" x14ac:dyDescent="0.25">
      <c r="I63" s="100"/>
      <c r="J63" s="101"/>
      <c r="K63" s="101"/>
      <c r="L63" s="101"/>
      <c r="M63" s="101"/>
      <c r="N63" s="101"/>
      <c r="O63" s="101"/>
      <c r="P63" s="101"/>
      <c r="Q63" s="101"/>
      <c r="R63" s="101"/>
    </row>
    <row r="64" spans="9:18" x14ac:dyDescent="0.25">
      <c r="I64" s="100"/>
      <c r="J64" s="101"/>
      <c r="K64" s="101"/>
      <c r="L64" s="101"/>
      <c r="M64" s="101"/>
      <c r="N64" s="101"/>
      <c r="O64" s="101"/>
      <c r="P64" s="101"/>
      <c r="Q64" s="101"/>
      <c r="R64" s="101"/>
    </row>
    <row r="65" spans="9:18" x14ac:dyDescent="0.25">
      <c r="I65" s="100"/>
      <c r="J65" s="101"/>
      <c r="K65" s="101"/>
      <c r="L65" s="101"/>
      <c r="M65" s="101"/>
      <c r="N65" s="101"/>
      <c r="O65" s="101"/>
      <c r="P65" s="101"/>
      <c r="Q65" s="101"/>
      <c r="R65" s="101"/>
    </row>
    <row r="66" spans="9:18" x14ac:dyDescent="0.25">
      <c r="I66" s="100"/>
      <c r="J66" s="101"/>
      <c r="K66" s="101"/>
      <c r="L66" s="101"/>
      <c r="M66" s="101"/>
      <c r="N66" s="101"/>
      <c r="O66" s="101"/>
      <c r="P66" s="101"/>
      <c r="Q66" s="101"/>
      <c r="R66" s="101"/>
    </row>
  </sheetData>
  <mergeCells count="12">
    <mergeCell ref="I21:N21"/>
    <mergeCell ref="I22:P22"/>
    <mergeCell ref="B2:D2"/>
    <mergeCell ref="I2:P2"/>
    <mergeCell ref="M20:P20"/>
    <mergeCell ref="I20:L20"/>
    <mergeCell ref="R2:R3"/>
    <mergeCell ref="I4:I5"/>
    <mergeCell ref="J4:J5"/>
    <mergeCell ref="K4:K5"/>
    <mergeCell ref="L4:O4"/>
    <mergeCell ref="P4:P5"/>
  </mergeCells>
  <hyperlinks>
    <hyperlink ref="R2:R3" location="'Table of Contents'!A1" display="Go to Table of Contents" xr:uid="{00000000-0004-0000-0200-000000000000}"/>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showGridLines="0" workbookViewId="0">
      <selection activeCell="I2" sqref="I2:J3"/>
    </sheetView>
  </sheetViews>
  <sheetFormatPr defaultRowHeight="15" x14ac:dyDescent="0.25"/>
  <cols>
    <col min="1" max="1" width="1.85546875" style="35" customWidth="1"/>
    <col min="2" max="2" width="1.85546875" customWidth="1"/>
    <col min="3" max="3" width="24.7109375" style="9" customWidth="1"/>
    <col min="4" max="4" width="11.28515625" customWidth="1"/>
    <col min="5" max="5" width="10" customWidth="1"/>
    <col min="6" max="6" width="12.28515625" customWidth="1"/>
    <col min="7" max="7" width="12.7109375" customWidth="1"/>
    <col min="8" max="8" width="3.85546875" customWidth="1"/>
    <col min="9" max="10" width="6.7109375" customWidth="1"/>
  </cols>
  <sheetData>
    <row r="1" spans="3:10" ht="11.25" customHeight="1" x14ac:dyDescent="0.25"/>
    <row r="2" spans="3:10" ht="15" customHeight="1" x14ac:dyDescent="0.25">
      <c r="C2" s="350" t="s">
        <v>783</v>
      </c>
      <c r="D2" s="350"/>
      <c r="E2" s="350"/>
      <c r="F2" s="350"/>
      <c r="G2" s="350"/>
      <c r="I2" s="240" t="s">
        <v>303</v>
      </c>
      <c r="J2" s="240"/>
    </row>
    <row r="3" spans="3:10" x14ac:dyDescent="0.25">
      <c r="C3" s="351" t="s">
        <v>0</v>
      </c>
      <c r="D3" s="351"/>
      <c r="E3" s="351"/>
      <c r="F3" s="351"/>
      <c r="G3" s="351"/>
      <c r="I3" s="240"/>
      <c r="J3" s="240"/>
    </row>
    <row r="4" spans="3:10" ht="38.25" x14ac:dyDescent="0.25">
      <c r="C4" s="12" t="s">
        <v>174</v>
      </c>
      <c r="D4" s="12" t="s">
        <v>244</v>
      </c>
      <c r="E4" s="12" t="s">
        <v>245</v>
      </c>
      <c r="F4" s="12" t="s">
        <v>246</v>
      </c>
      <c r="G4" s="12" t="s">
        <v>19</v>
      </c>
    </row>
    <row r="5" spans="3:10" x14ac:dyDescent="0.25">
      <c r="C5" s="65" t="s">
        <v>177</v>
      </c>
      <c r="D5" s="151">
        <v>96</v>
      </c>
      <c r="E5" s="151">
        <v>39</v>
      </c>
      <c r="F5" s="151">
        <v>278</v>
      </c>
      <c r="G5" s="151">
        <v>413</v>
      </c>
    </row>
    <row r="6" spans="3:10" ht="16.5" customHeight="1" x14ac:dyDescent="0.25">
      <c r="C6" s="65" t="s">
        <v>178</v>
      </c>
      <c r="D6" s="151">
        <v>527</v>
      </c>
      <c r="E6" s="151">
        <v>105</v>
      </c>
      <c r="F6" s="151">
        <v>420</v>
      </c>
      <c r="G6" s="151">
        <v>1052</v>
      </c>
    </row>
    <row r="7" spans="3:10" x14ac:dyDescent="0.25">
      <c r="C7" s="65" t="s">
        <v>179</v>
      </c>
      <c r="D7" s="151">
        <v>126</v>
      </c>
      <c r="E7" s="151">
        <v>55</v>
      </c>
      <c r="F7" s="151">
        <v>345</v>
      </c>
      <c r="G7" s="151">
        <v>526</v>
      </c>
    </row>
    <row r="8" spans="3:10" x14ac:dyDescent="0.25">
      <c r="C8" s="65" t="s">
        <v>180</v>
      </c>
      <c r="D8" s="151">
        <v>932</v>
      </c>
      <c r="E8" s="151">
        <v>180</v>
      </c>
      <c r="F8" s="151">
        <v>424</v>
      </c>
      <c r="G8" s="151">
        <v>1536</v>
      </c>
    </row>
    <row r="9" spans="3:10" x14ac:dyDescent="0.25">
      <c r="C9" s="65" t="s">
        <v>181</v>
      </c>
      <c r="D9" s="151">
        <v>121</v>
      </c>
      <c r="E9" s="151">
        <v>46</v>
      </c>
      <c r="F9" s="151">
        <v>165</v>
      </c>
      <c r="G9" s="151">
        <v>332</v>
      </c>
    </row>
    <row r="10" spans="3:10" ht="15.75" customHeight="1" x14ac:dyDescent="0.25">
      <c r="C10" s="65" t="s">
        <v>182</v>
      </c>
      <c r="D10" s="151">
        <v>1225</v>
      </c>
      <c r="E10" s="151">
        <v>141</v>
      </c>
      <c r="F10" s="151">
        <v>562</v>
      </c>
      <c r="G10" s="151">
        <v>1928</v>
      </c>
    </row>
    <row r="11" spans="3:10" x14ac:dyDescent="0.25">
      <c r="C11" s="65" t="s">
        <v>183</v>
      </c>
      <c r="D11" s="151">
        <v>38</v>
      </c>
      <c r="E11" s="151">
        <v>20</v>
      </c>
      <c r="F11" s="151">
        <v>125</v>
      </c>
      <c r="G11" s="151">
        <v>183</v>
      </c>
    </row>
    <row r="12" spans="3:10" x14ac:dyDescent="0.25">
      <c r="C12" s="65" t="s">
        <v>184</v>
      </c>
      <c r="D12" s="151">
        <v>69</v>
      </c>
      <c r="E12" s="151">
        <v>14</v>
      </c>
      <c r="F12" s="151">
        <v>55</v>
      </c>
      <c r="G12" s="151">
        <v>138</v>
      </c>
    </row>
    <row r="13" spans="3:10" x14ac:dyDescent="0.25">
      <c r="C13" s="128" t="s">
        <v>12</v>
      </c>
      <c r="D13" s="160">
        <v>3134</v>
      </c>
      <c r="E13" s="160">
        <v>600</v>
      </c>
      <c r="F13" s="160">
        <v>2374</v>
      </c>
      <c r="G13" s="160">
        <v>6108</v>
      </c>
    </row>
  </sheetData>
  <mergeCells count="3">
    <mergeCell ref="C2:G2"/>
    <mergeCell ref="C3:G3"/>
    <mergeCell ref="I2:J3"/>
  </mergeCells>
  <hyperlinks>
    <hyperlink ref="I2:J3" location="'Table of Contents'!A1" display="Go To Table Of Contents" xr:uid="{00000000-0004-0000-2400-000000000000}"/>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2"/>
  <sheetViews>
    <sheetView showGridLines="0" workbookViewId="0">
      <selection activeCell="H2" sqref="H2:I3"/>
    </sheetView>
  </sheetViews>
  <sheetFormatPr defaultRowHeight="15" x14ac:dyDescent="0.25"/>
  <cols>
    <col min="1" max="1" width="1.85546875" customWidth="1"/>
    <col min="2" max="2" width="14" customWidth="1"/>
    <col min="3" max="3" width="15" customWidth="1"/>
    <col min="4" max="4" width="12.140625" customWidth="1"/>
    <col min="5" max="5" width="18" customWidth="1"/>
    <col min="6" max="6" width="13.85546875" customWidth="1"/>
    <col min="7" max="7" width="3.28515625" customWidth="1"/>
    <col min="8" max="9" width="7" customWidth="1"/>
  </cols>
  <sheetData>
    <row r="1" spans="2:9" ht="12" customHeight="1" x14ac:dyDescent="0.25"/>
    <row r="2" spans="2:9" ht="15" customHeight="1" x14ac:dyDescent="0.25">
      <c r="B2" s="350" t="s">
        <v>782</v>
      </c>
      <c r="C2" s="350"/>
      <c r="D2" s="350"/>
      <c r="E2" s="350"/>
      <c r="F2" s="350"/>
      <c r="H2" s="240" t="s">
        <v>303</v>
      </c>
      <c r="I2" s="240"/>
    </row>
    <row r="3" spans="2:9" x14ac:dyDescent="0.25">
      <c r="B3" s="341" t="s">
        <v>0</v>
      </c>
      <c r="C3" s="341"/>
      <c r="D3" s="341"/>
      <c r="E3" s="341"/>
      <c r="F3" s="341"/>
      <c r="H3" s="240"/>
      <c r="I3" s="240"/>
    </row>
    <row r="4" spans="2:9" ht="25.5" x14ac:dyDescent="0.25">
      <c r="B4" s="12" t="s">
        <v>330</v>
      </c>
      <c r="C4" s="24" t="s">
        <v>244</v>
      </c>
      <c r="D4" s="24" t="s">
        <v>245</v>
      </c>
      <c r="E4" s="24" t="s">
        <v>246</v>
      </c>
      <c r="F4" s="12" t="s">
        <v>19</v>
      </c>
    </row>
    <row r="5" spans="2:9" x14ac:dyDescent="0.25">
      <c r="B5" s="65" t="s">
        <v>319</v>
      </c>
      <c r="C5" s="151">
        <v>93</v>
      </c>
      <c r="D5" s="151">
        <v>1</v>
      </c>
      <c r="E5" s="151">
        <v>65</v>
      </c>
      <c r="F5" s="151">
        <v>159</v>
      </c>
    </row>
    <row r="6" spans="2:9" x14ac:dyDescent="0.25">
      <c r="B6" s="65" t="s">
        <v>263</v>
      </c>
      <c r="C6" s="151">
        <v>809</v>
      </c>
      <c r="D6" s="151">
        <v>76</v>
      </c>
      <c r="E6" s="151">
        <v>831</v>
      </c>
      <c r="F6" s="151">
        <v>1716</v>
      </c>
    </row>
    <row r="7" spans="2:9" x14ac:dyDescent="0.25">
      <c r="B7" s="65" t="s">
        <v>203</v>
      </c>
      <c r="C7" s="151">
        <v>533</v>
      </c>
      <c r="D7" s="151">
        <v>122</v>
      </c>
      <c r="E7" s="151">
        <v>792</v>
      </c>
      <c r="F7" s="151">
        <v>1447</v>
      </c>
    </row>
    <row r="8" spans="2:9" x14ac:dyDescent="0.25">
      <c r="B8" s="65" t="s">
        <v>204</v>
      </c>
      <c r="C8" s="151">
        <v>976</v>
      </c>
      <c r="D8" s="151">
        <v>171</v>
      </c>
      <c r="E8" s="151">
        <v>396</v>
      </c>
      <c r="F8" s="151">
        <v>1543</v>
      </c>
    </row>
    <row r="9" spans="2:9" x14ac:dyDescent="0.25">
      <c r="B9" s="65" t="s">
        <v>205</v>
      </c>
      <c r="C9" s="151">
        <v>633</v>
      </c>
      <c r="D9" s="151">
        <v>152</v>
      </c>
      <c r="E9" s="151">
        <v>252</v>
      </c>
      <c r="F9" s="151">
        <v>1037</v>
      </c>
    </row>
    <row r="10" spans="2:9" x14ac:dyDescent="0.25">
      <c r="B10" s="65" t="s">
        <v>206</v>
      </c>
      <c r="C10" s="151">
        <v>79</v>
      </c>
      <c r="D10" s="151">
        <v>71</v>
      </c>
      <c r="E10" s="151">
        <v>36</v>
      </c>
      <c r="F10" s="151">
        <v>186</v>
      </c>
    </row>
    <row r="11" spans="2:9" x14ac:dyDescent="0.25">
      <c r="B11" s="65" t="s">
        <v>531</v>
      </c>
      <c r="C11" s="151">
        <v>11</v>
      </c>
      <c r="D11" s="151">
        <v>7</v>
      </c>
      <c r="E11" s="151">
        <v>2</v>
      </c>
      <c r="F11" s="151">
        <v>20</v>
      </c>
    </row>
    <row r="12" spans="2:9" x14ac:dyDescent="0.25">
      <c r="B12" s="128" t="s">
        <v>19</v>
      </c>
      <c r="C12" s="160">
        <v>3134</v>
      </c>
      <c r="D12" s="160">
        <v>600</v>
      </c>
      <c r="E12" s="160">
        <v>2374</v>
      </c>
      <c r="F12" s="160">
        <v>6108</v>
      </c>
    </row>
  </sheetData>
  <mergeCells count="3">
    <mergeCell ref="B2:F2"/>
    <mergeCell ref="B3:F3"/>
    <mergeCell ref="H2:I3"/>
  </mergeCells>
  <hyperlinks>
    <hyperlink ref="H2:I3" location="'Table of Contents'!A1" display="Go To Table Of Contents" xr:uid="{00000000-0004-0000-25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6"/>
  <sheetViews>
    <sheetView showGridLines="0" zoomScale="90" zoomScaleNormal="90" workbookViewId="0">
      <selection activeCell="AA2" sqref="AA2:AB3"/>
    </sheetView>
  </sheetViews>
  <sheetFormatPr defaultRowHeight="15" x14ac:dyDescent="0.25"/>
  <cols>
    <col min="1" max="1" width="1.85546875" customWidth="1"/>
    <col min="5" max="5" width="15.28515625" customWidth="1"/>
    <col min="7" max="7" width="16.42578125" customWidth="1"/>
    <col min="8" max="8" width="3.28515625" customWidth="1"/>
    <col min="14" max="14" width="0.42578125" customWidth="1"/>
    <col min="15" max="15" width="48.85546875" hidden="1" customWidth="1"/>
    <col min="16" max="16" width="1.85546875" style="35" customWidth="1"/>
    <col min="17" max="17" width="1.85546875" customWidth="1"/>
    <col min="18" max="18" width="46.5703125" style="9" customWidth="1"/>
    <col min="19" max="19" width="14.42578125" style="9" customWidth="1"/>
    <col min="20" max="20" width="13.5703125" style="9" customWidth="1"/>
    <col min="21" max="21" width="13.7109375" style="9" customWidth="1"/>
    <col min="22" max="22" width="14.5703125" style="9" customWidth="1"/>
    <col min="23" max="23" width="17.7109375" style="9" customWidth="1"/>
    <col min="24" max="24" width="11.28515625" style="9" customWidth="1"/>
    <col min="25" max="25" width="13.28515625" style="9" customWidth="1"/>
    <col min="26" max="26" width="3.5703125" customWidth="1"/>
    <col min="27" max="27" width="6" customWidth="1"/>
    <col min="28" max="28" width="8" customWidth="1"/>
  </cols>
  <sheetData>
    <row r="1" spans="2:28" ht="12" customHeight="1" x14ac:dyDescent="0.25"/>
    <row r="2" spans="2:28" ht="15.75" x14ac:dyDescent="0.25">
      <c r="B2" s="279"/>
      <c r="C2" s="279"/>
      <c r="D2" s="279"/>
      <c r="E2" s="279"/>
      <c r="F2" s="279"/>
      <c r="G2" s="279"/>
      <c r="H2" s="37"/>
      <c r="I2" s="279"/>
      <c r="J2" s="279"/>
      <c r="K2" s="279"/>
      <c r="L2" s="279"/>
      <c r="M2" s="279"/>
      <c r="N2" s="279"/>
      <c r="O2" s="279"/>
      <c r="R2" s="281" t="s">
        <v>538</v>
      </c>
      <c r="S2" s="281"/>
      <c r="T2" s="281"/>
      <c r="U2" s="281"/>
      <c r="V2" s="281"/>
      <c r="W2" s="281"/>
      <c r="X2" s="281"/>
      <c r="Y2" s="281"/>
      <c r="AA2" s="274" t="s">
        <v>303</v>
      </c>
      <c r="AB2" s="274"/>
    </row>
    <row r="3" spans="2:28" ht="28.5" customHeight="1" x14ac:dyDescent="0.25">
      <c r="R3" s="282" t="s">
        <v>14</v>
      </c>
      <c r="S3" s="285" t="s">
        <v>15</v>
      </c>
      <c r="T3" s="286"/>
      <c r="U3" s="286"/>
      <c r="V3" s="286"/>
      <c r="W3" s="286"/>
      <c r="X3" s="286"/>
      <c r="Y3" s="287"/>
      <c r="AA3" s="274"/>
      <c r="AB3" s="274"/>
    </row>
    <row r="4" spans="2:28" x14ac:dyDescent="0.25">
      <c r="R4" s="283"/>
      <c r="S4" s="283" t="s">
        <v>3</v>
      </c>
      <c r="T4" s="288" t="s">
        <v>16</v>
      </c>
      <c r="U4" s="288"/>
      <c r="V4" s="288"/>
      <c r="W4" s="288"/>
      <c r="X4" s="288"/>
      <c r="Y4" s="289" t="s">
        <v>17</v>
      </c>
    </row>
    <row r="5" spans="2:28" ht="40.5" x14ac:dyDescent="0.25">
      <c r="R5" s="284"/>
      <c r="S5" s="284"/>
      <c r="T5" s="4" t="s">
        <v>5</v>
      </c>
      <c r="U5" s="4" t="s">
        <v>18</v>
      </c>
      <c r="V5" s="4" t="s">
        <v>7</v>
      </c>
      <c r="W5" s="4" t="s">
        <v>8</v>
      </c>
      <c r="X5" s="5" t="s">
        <v>19</v>
      </c>
      <c r="Y5" s="290"/>
    </row>
    <row r="6" spans="2:28" ht="18" customHeight="1" x14ac:dyDescent="0.25">
      <c r="R6" s="139" t="s">
        <v>20</v>
      </c>
      <c r="S6" s="381">
        <v>3293</v>
      </c>
      <c r="T6" s="381">
        <v>455</v>
      </c>
      <c r="U6" s="381">
        <v>480</v>
      </c>
      <c r="V6" s="381">
        <v>614</v>
      </c>
      <c r="W6" s="381">
        <v>1205</v>
      </c>
      <c r="X6" s="382">
        <v>2754</v>
      </c>
      <c r="Y6" s="383">
        <v>539</v>
      </c>
    </row>
    <row r="7" spans="2:28" ht="18.75" customHeight="1" x14ac:dyDescent="0.25">
      <c r="R7" s="69" t="s">
        <v>21</v>
      </c>
      <c r="S7" s="378">
        <v>440</v>
      </c>
      <c r="T7" s="379">
        <v>53</v>
      </c>
      <c r="U7" s="379">
        <v>63</v>
      </c>
      <c r="V7" s="379">
        <v>75</v>
      </c>
      <c r="W7" s="379">
        <v>165</v>
      </c>
      <c r="X7" s="379">
        <v>356</v>
      </c>
      <c r="Y7" s="379">
        <v>84</v>
      </c>
      <c r="AA7" s="97"/>
    </row>
    <row r="8" spans="2:28" ht="17.25" customHeight="1" x14ac:dyDescent="0.25">
      <c r="R8" s="70" t="s">
        <v>22</v>
      </c>
      <c r="S8" s="378">
        <v>362</v>
      </c>
      <c r="T8" s="379">
        <v>57</v>
      </c>
      <c r="U8" s="379">
        <v>71</v>
      </c>
      <c r="V8" s="379">
        <v>65</v>
      </c>
      <c r="W8" s="379">
        <v>111</v>
      </c>
      <c r="X8" s="379">
        <v>304</v>
      </c>
      <c r="Y8" s="379">
        <v>58</v>
      </c>
      <c r="AA8" s="97"/>
    </row>
    <row r="9" spans="2:28" ht="20.25" customHeight="1" x14ac:dyDescent="0.25">
      <c r="R9" s="69" t="s">
        <v>23</v>
      </c>
      <c r="S9" s="378">
        <v>227</v>
      </c>
      <c r="T9" s="379">
        <v>29</v>
      </c>
      <c r="U9" s="379">
        <v>30</v>
      </c>
      <c r="V9" s="379">
        <v>33</v>
      </c>
      <c r="W9" s="379">
        <v>105</v>
      </c>
      <c r="X9" s="379">
        <v>197</v>
      </c>
      <c r="Y9" s="379">
        <v>30</v>
      </c>
      <c r="AA9" s="97"/>
    </row>
    <row r="10" spans="2:28" ht="16.5" customHeight="1" x14ac:dyDescent="0.25">
      <c r="R10" s="70" t="s">
        <v>24</v>
      </c>
      <c r="S10" s="378">
        <v>175</v>
      </c>
      <c r="T10" s="379">
        <v>26</v>
      </c>
      <c r="U10" s="379">
        <v>28</v>
      </c>
      <c r="V10" s="379">
        <v>31</v>
      </c>
      <c r="W10" s="379">
        <v>54</v>
      </c>
      <c r="X10" s="379">
        <v>139</v>
      </c>
      <c r="Y10" s="379">
        <v>36</v>
      </c>
      <c r="AA10" s="97"/>
    </row>
    <row r="11" spans="2:28" ht="15" customHeight="1" x14ac:dyDescent="0.25">
      <c r="R11" s="69" t="s">
        <v>25</v>
      </c>
      <c r="S11" s="378">
        <v>355</v>
      </c>
      <c r="T11" s="379">
        <v>64</v>
      </c>
      <c r="U11" s="379">
        <v>61</v>
      </c>
      <c r="V11" s="379">
        <v>49</v>
      </c>
      <c r="W11" s="379">
        <v>123</v>
      </c>
      <c r="X11" s="379">
        <v>297</v>
      </c>
      <c r="Y11" s="379">
        <v>58</v>
      </c>
      <c r="AA11" s="97"/>
    </row>
    <row r="12" spans="2:28" ht="15" customHeight="1" x14ac:dyDescent="0.25">
      <c r="R12" s="70" t="s">
        <v>26</v>
      </c>
      <c r="S12" s="378">
        <v>557</v>
      </c>
      <c r="T12" s="379">
        <v>65</v>
      </c>
      <c r="U12" s="379">
        <v>83</v>
      </c>
      <c r="V12" s="379">
        <v>78</v>
      </c>
      <c r="W12" s="379">
        <v>242</v>
      </c>
      <c r="X12" s="379">
        <v>468</v>
      </c>
      <c r="Y12" s="379">
        <v>89</v>
      </c>
      <c r="AA12" s="97"/>
    </row>
    <row r="13" spans="2:28" ht="18.75" customHeight="1" x14ac:dyDescent="0.25">
      <c r="R13" s="69" t="s">
        <v>27</v>
      </c>
      <c r="S13" s="378">
        <v>384</v>
      </c>
      <c r="T13" s="379">
        <v>49</v>
      </c>
      <c r="U13" s="379">
        <v>59</v>
      </c>
      <c r="V13" s="379">
        <v>82</v>
      </c>
      <c r="W13" s="379">
        <v>135</v>
      </c>
      <c r="X13" s="379">
        <v>325</v>
      </c>
      <c r="Y13" s="379">
        <v>59</v>
      </c>
      <c r="AA13" s="97"/>
    </row>
    <row r="14" spans="2:28" ht="15.75" customHeight="1" x14ac:dyDescent="0.25">
      <c r="R14" s="70" t="s">
        <v>28</v>
      </c>
      <c r="S14" s="378">
        <v>531</v>
      </c>
      <c r="T14" s="379">
        <v>68</v>
      </c>
      <c r="U14" s="379">
        <v>47</v>
      </c>
      <c r="V14" s="379">
        <v>144</v>
      </c>
      <c r="W14" s="379">
        <v>197</v>
      </c>
      <c r="X14" s="379">
        <v>456</v>
      </c>
      <c r="Y14" s="379">
        <v>75</v>
      </c>
      <c r="AA14" s="97"/>
    </row>
    <row r="15" spans="2:28" x14ac:dyDescent="0.25">
      <c r="R15" s="141" t="s">
        <v>29</v>
      </c>
      <c r="S15" s="378">
        <v>262</v>
      </c>
      <c r="T15" s="379">
        <v>44</v>
      </c>
      <c r="U15" s="379">
        <v>38</v>
      </c>
      <c r="V15" s="379">
        <v>57</v>
      </c>
      <c r="W15" s="379">
        <v>73</v>
      </c>
      <c r="X15" s="379">
        <v>212</v>
      </c>
      <c r="Y15" s="379">
        <v>50</v>
      </c>
      <c r="AA15" s="97"/>
    </row>
    <row r="16" spans="2:28" x14ac:dyDescent="0.25">
      <c r="R16" s="142" t="s">
        <v>30</v>
      </c>
      <c r="S16" s="384">
        <v>1961</v>
      </c>
      <c r="T16" s="384">
        <v>365</v>
      </c>
      <c r="U16" s="384">
        <v>315</v>
      </c>
      <c r="V16" s="384">
        <v>248</v>
      </c>
      <c r="W16" s="384">
        <v>557</v>
      </c>
      <c r="X16" s="385">
        <v>1485</v>
      </c>
      <c r="Y16" s="386">
        <v>476</v>
      </c>
      <c r="AA16" s="97">
        <f>SUM(T16+U16)</f>
        <v>680</v>
      </c>
    </row>
    <row r="17" spans="2:27" ht="14.25" customHeight="1" x14ac:dyDescent="0.25">
      <c r="R17" s="69" t="s">
        <v>31</v>
      </c>
      <c r="S17" s="378">
        <v>562</v>
      </c>
      <c r="T17" s="379">
        <v>119</v>
      </c>
      <c r="U17" s="379">
        <v>88</v>
      </c>
      <c r="V17" s="379">
        <v>83</v>
      </c>
      <c r="W17" s="379">
        <v>89</v>
      </c>
      <c r="X17" s="379">
        <v>379</v>
      </c>
      <c r="Y17" s="380">
        <v>183</v>
      </c>
      <c r="AA17" s="97"/>
    </row>
    <row r="18" spans="2:27" ht="14.25" customHeight="1" x14ac:dyDescent="0.25">
      <c r="R18" s="70" t="s">
        <v>32</v>
      </c>
      <c r="S18" s="378">
        <v>254</v>
      </c>
      <c r="T18" s="379">
        <v>36</v>
      </c>
      <c r="U18" s="379">
        <v>47</v>
      </c>
      <c r="V18" s="379">
        <v>26</v>
      </c>
      <c r="W18" s="379">
        <v>96</v>
      </c>
      <c r="X18" s="379">
        <v>205</v>
      </c>
      <c r="Y18" s="380">
        <v>49</v>
      </c>
      <c r="AA18" s="97"/>
    </row>
    <row r="19" spans="2:27" ht="16.5" customHeight="1" x14ac:dyDescent="0.25">
      <c r="B19" s="279"/>
      <c r="C19" s="279"/>
      <c r="D19" s="279"/>
      <c r="E19" s="279"/>
      <c r="F19" s="279"/>
      <c r="G19" s="279"/>
      <c r="H19" s="38"/>
      <c r="I19" s="279"/>
      <c r="J19" s="279"/>
      <c r="K19" s="279"/>
      <c r="L19" s="279"/>
      <c r="M19" s="279"/>
      <c r="N19" s="279"/>
      <c r="O19" s="279"/>
      <c r="R19" s="69" t="s">
        <v>33</v>
      </c>
      <c r="S19" s="378">
        <v>13</v>
      </c>
      <c r="T19" s="379">
        <v>2</v>
      </c>
      <c r="U19" s="379">
        <v>4</v>
      </c>
      <c r="V19" s="379">
        <v>2</v>
      </c>
      <c r="W19" s="379">
        <v>2</v>
      </c>
      <c r="X19" s="379">
        <v>10</v>
      </c>
      <c r="Y19" s="380">
        <v>3</v>
      </c>
      <c r="AA19" s="97"/>
    </row>
    <row r="20" spans="2:27" ht="16.5" customHeight="1" x14ac:dyDescent="0.25">
      <c r="R20" s="143" t="s">
        <v>34</v>
      </c>
      <c r="S20" s="378">
        <v>1132</v>
      </c>
      <c r="T20" s="379">
        <v>208</v>
      </c>
      <c r="U20" s="379">
        <v>176</v>
      </c>
      <c r="V20" s="379">
        <v>137</v>
      </c>
      <c r="W20" s="379">
        <v>370</v>
      </c>
      <c r="X20" s="379">
        <v>891</v>
      </c>
      <c r="Y20" s="380">
        <v>241</v>
      </c>
      <c r="AA20" s="97"/>
    </row>
    <row r="21" spans="2:27" ht="15.75" customHeight="1" x14ac:dyDescent="0.25">
      <c r="R21" s="67" t="s">
        <v>35</v>
      </c>
      <c r="S21" s="387">
        <v>1103</v>
      </c>
      <c r="T21" s="388">
        <v>213</v>
      </c>
      <c r="U21" s="388">
        <v>184</v>
      </c>
      <c r="V21" s="388">
        <v>171</v>
      </c>
      <c r="W21" s="388">
        <v>239</v>
      </c>
      <c r="X21" s="389">
        <v>807</v>
      </c>
      <c r="Y21" s="388">
        <v>296</v>
      </c>
      <c r="AA21" s="97">
        <f>SUM(T21+U21)</f>
        <v>397</v>
      </c>
    </row>
    <row r="22" spans="2:27" ht="15.75" customHeight="1" x14ac:dyDescent="0.25">
      <c r="R22" s="68" t="s">
        <v>36</v>
      </c>
      <c r="S22" s="372">
        <v>893</v>
      </c>
      <c r="T22" s="380">
        <v>121</v>
      </c>
      <c r="U22" s="380">
        <v>87</v>
      </c>
      <c r="V22" s="380">
        <v>102</v>
      </c>
      <c r="W22" s="380">
        <v>397</v>
      </c>
      <c r="X22" s="379">
        <v>707</v>
      </c>
      <c r="Y22" s="380">
        <v>186</v>
      </c>
      <c r="AA22" s="97">
        <f t="shared" ref="AA22:AA27" si="0">SUM(T22+U22)</f>
        <v>208</v>
      </c>
    </row>
    <row r="23" spans="2:27" ht="15.75" customHeight="1" x14ac:dyDescent="0.25">
      <c r="R23" s="67" t="s">
        <v>37</v>
      </c>
      <c r="S23" s="372">
        <v>179</v>
      </c>
      <c r="T23" s="380">
        <v>37</v>
      </c>
      <c r="U23" s="380">
        <v>30</v>
      </c>
      <c r="V23" s="380">
        <v>33</v>
      </c>
      <c r="W23" s="380">
        <v>44</v>
      </c>
      <c r="X23" s="379">
        <v>144</v>
      </c>
      <c r="Y23" s="380">
        <v>35</v>
      </c>
      <c r="AA23" s="97">
        <f t="shared" si="0"/>
        <v>67</v>
      </c>
    </row>
    <row r="24" spans="2:27" ht="15" customHeight="1" x14ac:dyDescent="0.25">
      <c r="R24" s="68" t="s">
        <v>38</v>
      </c>
      <c r="S24" s="372">
        <v>240</v>
      </c>
      <c r="T24" s="380">
        <v>31</v>
      </c>
      <c r="U24" s="380">
        <v>25</v>
      </c>
      <c r="V24" s="380">
        <v>54</v>
      </c>
      <c r="W24" s="380">
        <v>96</v>
      </c>
      <c r="X24" s="379">
        <v>206</v>
      </c>
      <c r="Y24" s="380">
        <v>34</v>
      </c>
      <c r="AA24" s="97">
        <f t="shared" si="0"/>
        <v>56</v>
      </c>
    </row>
    <row r="25" spans="2:27" ht="14.25" customHeight="1" x14ac:dyDescent="0.25">
      <c r="R25" s="67" t="s">
        <v>39</v>
      </c>
      <c r="S25" s="372">
        <v>250</v>
      </c>
      <c r="T25" s="380">
        <v>29</v>
      </c>
      <c r="U25" s="380">
        <v>30</v>
      </c>
      <c r="V25" s="380">
        <v>26</v>
      </c>
      <c r="W25" s="380">
        <v>105</v>
      </c>
      <c r="X25" s="380">
        <v>190</v>
      </c>
      <c r="Y25" s="380">
        <v>60</v>
      </c>
      <c r="AA25" s="97">
        <f t="shared" si="0"/>
        <v>59</v>
      </c>
    </row>
    <row r="26" spans="2:27" x14ac:dyDescent="0.25">
      <c r="R26" s="68" t="s">
        <v>29</v>
      </c>
      <c r="S26" s="372">
        <v>1068</v>
      </c>
      <c r="T26" s="372">
        <v>137</v>
      </c>
      <c r="U26" s="372">
        <v>141</v>
      </c>
      <c r="V26" s="372">
        <v>171</v>
      </c>
      <c r="W26" s="372">
        <v>360</v>
      </c>
      <c r="X26" s="380">
        <v>809</v>
      </c>
      <c r="Y26" s="380">
        <v>259</v>
      </c>
      <c r="AA26" s="97">
        <f t="shared" si="0"/>
        <v>278</v>
      </c>
    </row>
    <row r="27" spans="2:27" x14ac:dyDescent="0.25">
      <c r="R27" s="377" t="s">
        <v>19</v>
      </c>
      <c r="S27" s="376">
        <v>8987</v>
      </c>
      <c r="T27" s="376">
        <v>1388</v>
      </c>
      <c r="U27" s="376">
        <v>1292</v>
      </c>
      <c r="V27" s="376">
        <v>1419</v>
      </c>
      <c r="W27" s="376">
        <v>3003</v>
      </c>
      <c r="X27" s="376">
        <v>7102</v>
      </c>
      <c r="Y27" s="376">
        <v>1885</v>
      </c>
      <c r="AA27" s="97">
        <f t="shared" si="0"/>
        <v>2680</v>
      </c>
    </row>
    <row r="28" spans="2:27" x14ac:dyDescent="0.25">
      <c r="R28" s="280" t="s">
        <v>40</v>
      </c>
      <c r="S28" s="280"/>
      <c r="T28" s="280"/>
      <c r="U28" s="280"/>
      <c r="V28" s="280"/>
      <c r="W28" s="280"/>
      <c r="X28" s="280"/>
      <c r="Y28" s="280"/>
      <c r="AA28" s="97"/>
    </row>
    <row r="29" spans="2:27" x14ac:dyDescent="0.25">
      <c r="AA29" s="97"/>
    </row>
    <row r="30" spans="2:27" x14ac:dyDescent="0.25">
      <c r="R30" s="100"/>
      <c r="S30" s="100"/>
      <c r="T30" s="100"/>
      <c r="U30" s="100"/>
      <c r="V30" s="100"/>
      <c r="W30" s="100"/>
    </row>
    <row r="31" spans="2:27" ht="18" customHeight="1" x14ac:dyDescent="0.25">
      <c r="R31" s="104" t="s">
        <v>14</v>
      </c>
      <c r="S31" s="105" t="s">
        <v>3</v>
      </c>
      <c r="T31" s="105" t="s">
        <v>268</v>
      </c>
      <c r="U31" s="105" t="s">
        <v>7</v>
      </c>
      <c r="V31" s="105" t="s">
        <v>8</v>
      </c>
      <c r="W31" s="100"/>
    </row>
    <row r="32" spans="2:27" x14ac:dyDescent="0.25">
      <c r="R32" s="106" t="s">
        <v>20</v>
      </c>
      <c r="S32" s="107">
        <f>S6</f>
        <v>3293</v>
      </c>
      <c r="T32" s="98">
        <v>475</v>
      </c>
      <c r="U32" s="107">
        <f>V6</f>
        <v>614</v>
      </c>
      <c r="V32" s="107">
        <f>W6</f>
        <v>1205</v>
      </c>
      <c r="W32" s="100"/>
    </row>
    <row r="33" spans="18:23" x14ac:dyDescent="0.25">
      <c r="R33" s="106" t="s">
        <v>269</v>
      </c>
      <c r="S33" s="107">
        <f>S16</f>
        <v>1961</v>
      </c>
      <c r="T33" s="98">
        <v>320</v>
      </c>
      <c r="U33" s="107">
        <v>59</v>
      </c>
      <c r="V33" s="107">
        <f>W16</f>
        <v>557</v>
      </c>
      <c r="W33" s="100"/>
    </row>
    <row r="34" spans="18:23" x14ac:dyDescent="0.25">
      <c r="R34" s="106" t="s">
        <v>35</v>
      </c>
      <c r="S34" s="107">
        <f t="shared" ref="S34:S39" si="1">S21</f>
        <v>1103</v>
      </c>
      <c r="T34" s="98">
        <v>166</v>
      </c>
      <c r="U34" s="107">
        <f t="shared" ref="U34:V39" si="2">V21</f>
        <v>171</v>
      </c>
      <c r="V34" s="107">
        <f t="shared" si="2"/>
        <v>239</v>
      </c>
      <c r="W34" s="100"/>
    </row>
    <row r="35" spans="18:23" x14ac:dyDescent="0.25">
      <c r="R35" s="106" t="s">
        <v>270</v>
      </c>
      <c r="S35" s="107">
        <f t="shared" si="1"/>
        <v>893</v>
      </c>
      <c r="T35" s="98">
        <v>105</v>
      </c>
      <c r="U35" s="107">
        <v>27</v>
      </c>
      <c r="V35" s="107">
        <f t="shared" si="2"/>
        <v>397</v>
      </c>
      <c r="W35" s="100"/>
    </row>
    <row r="36" spans="18:23" x14ac:dyDescent="0.25">
      <c r="R36" s="106" t="s">
        <v>271</v>
      </c>
      <c r="S36" s="107">
        <f t="shared" si="1"/>
        <v>179</v>
      </c>
      <c r="T36" s="98">
        <v>37</v>
      </c>
      <c r="U36" s="107">
        <f t="shared" si="2"/>
        <v>33</v>
      </c>
      <c r="V36" s="107">
        <f t="shared" si="2"/>
        <v>44</v>
      </c>
      <c r="W36" s="100"/>
    </row>
    <row r="37" spans="18:23" x14ac:dyDescent="0.25">
      <c r="R37" s="106" t="s">
        <v>272</v>
      </c>
      <c r="S37" s="107">
        <f t="shared" si="1"/>
        <v>240</v>
      </c>
      <c r="T37" s="98">
        <v>22</v>
      </c>
      <c r="U37" s="107">
        <v>23</v>
      </c>
      <c r="V37" s="107">
        <f t="shared" si="2"/>
        <v>96</v>
      </c>
      <c r="W37" s="100"/>
    </row>
    <row r="38" spans="18:23" x14ac:dyDescent="0.25">
      <c r="R38" s="106" t="s">
        <v>273</v>
      </c>
      <c r="S38" s="107">
        <f t="shared" si="1"/>
        <v>250</v>
      </c>
      <c r="T38" s="98">
        <v>33</v>
      </c>
      <c r="U38" s="107">
        <f t="shared" si="2"/>
        <v>26</v>
      </c>
      <c r="V38" s="107">
        <f t="shared" si="2"/>
        <v>105</v>
      </c>
      <c r="W38" s="100"/>
    </row>
    <row r="39" spans="18:23" x14ac:dyDescent="0.25">
      <c r="R39" s="106" t="s">
        <v>29</v>
      </c>
      <c r="S39" s="107">
        <f t="shared" si="1"/>
        <v>1068</v>
      </c>
      <c r="T39" s="98">
        <v>118</v>
      </c>
      <c r="U39" s="107">
        <f t="shared" si="2"/>
        <v>171</v>
      </c>
      <c r="V39" s="107">
        <f t="shared" si="2"/>
        <v>360</v>
      </c>
      <c r="W39" s="100"/>
    </row>
    <row r="40" spans="18:23" x14ac:dyDescent="0.25">
      <c r="R40" s="106" t="s">
        <v>19</v>
      </c>
      <c r="S40" s="108">
        <f>SUM(S32:S39)</f>
        <v>8987</v>
      </c>
      <c r="T40" s="98">
        <f>SUM(T32:T39)</f>
        <v>1276</v>
      </c>
      <c r="U40" s="108">
        <f>SUM(U32:U39)</f>
        <v>1124</v>
      </c>
      <c r="V40" s="108">
        <f>SUM(V32:V39)</f>
        <v>3003</v>
      </c>
      <c r="W40" s="100"/>
    </row>
    <row r="41" spans="18:23" x14ac:dyDescent="0.25">
      <c r="R41" s="100"/>
      <c r="S41" s="100"/>
      <c r="T41" s="100"/>
      <c r="U41" s="100"/>
      <c r="V41" s="100"/>
      <c r="W41" s="100"/>
    </row>
    <row r="42" spans="18:23" x14ac:dyDescent="0.25">
      <c r="R42" s="100"/>
      <c r="S42" s="100"/>
      <c r="T42" s="100"/>
      <c r="U42" s="100"/>
      <c r="V42" s="100"/>
      <c r="W42" s="100"/>
    </row>
    <row r="43" spans="18:23" x14ac:dyDescent="0.25">
      <c r="R43" s="100"/>
      <c r="S43" s="100"/>
      <c r="T43" s="100"/>
      <c r="U43" s="100"/>
      <c r="V43" s="100"/>
      <c r="W43" s="100"/>
    </row>
    <row r="44" spans="18:23" ht="40.5" x14ac:dyDescent="0.25">
      <c r="R44" s="104" t="s">
        <v>14</v>
      </c>
      <c r="S44" s="105" t="s">
        <v>3</v>
      </c>
      <c r="T44" s="105" t="s">
        <v>5</v>
      </c>
      <c r="U44" s="105" t="s">
        <v>7</v>
      </c>
      <c r="V44" s="105" t="s">
        <v>8</v>
      </c>
      <c r="W44" s="100"/>
    </row>
    <row r="45" spans="18:23" x14ac:dyDescent="0.25">
      <c r="R45" s="100"/>
      <c r="S45" s="109"/>
      <c r="T45" s="109"/>
      <c r="U45" s="109"/>
      <c r="V45" s="109"/>
      <c r="W45" s="100"/>
    </row>
    <row r="46" spans="18:23" x14ac:dyDescent="0.25">
      <c r="R46" s="106" t="s">
        <v>20</v>
      </c>
      <c r="S46" s="110">
        <f>1994/4946</f>
        <v>0.40315406389001213</v>
      </c>
      <c r="T46" s="110">
        <f>475/1276</f>
        <v>0.37225705329153608</v>
      </c>
      <c r="U46" s="110">
        <f>U32/U40</f>
        <v>0.5462633451957295</v>
      </c>
      <c r="V46" s="110">
        <f>V32/V40</f>
        <v>0.40126540126540128</v>
      </c>
      <c r="W46" s="100"/>
    </row>
    <row r="47" spans="18:23" x14ac:dyDescent="0.25">
      <c r="R47" s="106" t="s">
        <v>269</v>
      </c>
      <c r="S47" s="110">
        <f>989/4946</f>
        <v>0.19995956328346137</v>
      </c>
      <c r="T47" s="110">
        <f>320/1276</f>
        <v>0.2507836990595611</v>
      </c>
      <c r="U47" s="110">
        <f>U33/U40</f>
        <v>5.2491103202846973E-2</v>
      </c>
      <c r="V47" s="110">
        <f>V33/V40</f>
        <v>0.18548118548118547</v>
      </c>
      <c r="W47" s="100"/>
    </row>
    <row r="48" spans="18:23" x14ac:dyDescent="0.25">
      <c r="R48" s="106" t="s">
        <v>35</v>
      </c>
      <c r="S48" s="110">
        <f>538/4946</f>
        <v>0.1087747674888799</v>
      </c>
      <c r="T48" s="110">
        <f>166/1276</f>
        <v>0.13009404388714735</v>
      </c>
      <c r="U48" s="110">
        <f>U34/U40</f>
        <v>0.15213523131672599</v>
      </c>
      <c r="V48" s="110">
        <f>V34/V40</f>
        <v>7.9587079587079584E-2</v>
      </c>
      <c r="W48" s="100"/>
    </row>
    <row r="49" spans="18:23" x14ac:dyDescent="0.25">
      <c r="R49" s="106" t="s">
        <v>270</v>
      </c>
      <c r="S49" s="110">
        <f>494/4946</f>
        <v>9.9878689850384145E-2</v>
      </c>
      <c r="T49" s="110">
        <f>105/1276</f>
        <v>8.2288401253918494E-2</v>
      </c>
      <c r="U49" s="110">
        <f>U35/U40</f>
        <v>2.4021352313167259E-2</v>
      </c>
      <c r="V49" s="110">
        <f>V35/V40</f>
        <v>0.13220113220113219</v>
      </c>
      <c r="W49" s="100"/>
    </row>
    <row r="50" spans="18:23" x14ac:dyDescent="0.25">
      <c r="R50" s="106" t="s">
        <v>271</v>
      </c>
      <c r="S50" s="110">
        <f>107/4946</f>
        <v>2.163364334816013E-2</v>
      </c>
      <c r="T50" s="110">
        <f>37/1276</f>
        <v>2.8996865203761754E-2</v>
      </c>
      <c r="U50" s="110">
        <f>U36/U40</f>
        <v>2.9359430604982206E-2</v>
      </c>
      <c r="V50" s="110">
        <f>V36/V40</f>
        <v>1.4652014652014652E-2</v>
      </c>
      <c r="W50" s="100"/>
    </row>
    <row r="51" spans="18:23" x14ac:dyDescent="0.25">
      <c r="R51" s="106" t="s">
        <v>272</v>
      </c>
      <c r="S51" s="110">
        <f>148/4946</f>
        <v>2.9923170238576626E-2</v>
      </c>
      <c r="T51" s="110">
        <f>22/1276</f>
        <v>1.7241379310344827E-2</v>
      </c>
      <c r="U51" s="110">
        <f>U37/U40</f>
        <v>2.0462633451957295E-2</v>
      </c>
      <c r="V51" s="110">
        <f>V37/V40</f>
        <v>3.1968031968031968E-2</v>
      </c>
      <c r="W51" s="100"/>
    </row>
    <row r="52" spans="18:23" x14ac:dyDescent="0.25">
      <c r="R52" s="106" t="s">
        <v>273</v>
      </c>
      <c r="S52" s="110">
        <f>144/4946</f>
        <v>2.9114435907804288E-2</v>
      </c>
      <c r="T52" s="110">
        <f>33/1276</f>
        <v>2.5862068965517241E-2</v>
      </c>
      <c r="U52" s="110">
        <f>U38/U40</f>
        <v>2.3131672597864767E-2</v>
      </c>
      <c r="V52" s="110">
        <f>V38/V40</f>
        <v>3.4965034965034968E-2</v>
      </c>
      <c r="W52" s="100"/>
    </row>
    <row r="53" spans="18:23" x14ac:dyDescent="0.25">
      <c r="R53" s="106" t="s">
        <v>29</v>
      </c>
      <c r="S53" s="110">
        <f>532/4946</f>
        <v>0.10756166599272139</v>
      </c>
      <c r="T53" s="110">
        <f>118/1276</f>
        <v>9.2476489028213163E-2</v>
      </c>
      <c r="U53" s="110">
        <f>U39/U40</f>
        <v>0.15213523131672599</v>
      </c>
      <c r="V53" s="110">
        <f>V39/V40</f>
        <v>0.11988011988011989</v>
      </c>
      <c r="W53" s="100"/>
    </row>
    <row r="54" spans="18:23" x14ac:dyDescent="0.25">
      <c r="R54" s="106"/>
      <c r="S54" s="100"/>
      <c r="T54" s="100"/>
      <c r="U54" s="100"/>
      <c r="V54" s="100"/>
      <c r="W54" s="100"/>
    </row>
    <row r="55" spans="18:23" x14ac:dyDescent="0.25">
      <c r="R55" s="100"/>
      <c r="S55" s="100"/>
      <c r="T55" s="100"/>
      <c r="U55" s="100"/>
      <c r="V55" s="100"/>
      <c r="W55" s="100"/>
    </row>
    <row r="56" spans="18:23" x14ac:dyDescent="0.25">
      <c r="R56" s="100"/>
      <c r="S56" s="100"/>
      <c r="T56" s="100"/>
      <c r="U56" s="100"/>
      <c r="V56" s="100"/>
      <c r="W56" s="100"/>
    </row>
  </sheetData>
  <mergeCells count="12">
    <mergeCell ref="AA2:AB3"/>
    <mergeCell ref="B2:G2"/>
    <mergeCell ref="I2:O2"/>
    <mergeCell ref="I19:O19"/>
    <mergeCell ref="R28:Y28"/>
    <mergeCell ref="R2:Y2"/>
    <mergeCell ref="R3:R5"/>
    <mergeCell ref="S3:Y3"/>
    <mergeCell ref="S4:S5"/>
    <mergeCell ref="T4:X4"/>
    <mergeCell ref="Y4:Y5"/>
    <mergeCell ref="B19:G19"/>
  </mergeCells>
  <hyperlinks>
    <hyperlink ref="AA2:AB3" location="'Table of Contents'!A1" display="Go to Table of Contents" xr:uid="{00000000-0004-0000-03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1"/>
  <sheetViews>
    <sheetView showGridLines="0" topLeftCell="B1" workbookViewId="0">
      <selection activeCell="C23" sqref="C23"/>
    </sheetView>
  </sheetViews>
  <sheetFormatPr defaultRowHeight="15" x14ac:dyDescent="0.25"/>
  <cols>
    <col min="1" max="1" width="1.85546875" customWidth="1"/>
    <col min="2" max="2" width="14.85546875" style="9" customWidth="1"/>
    <col min="3" max="3" width="44.28515625" style="9" customWidth="1"/>
    <col min="4" max="4" width="10.7109375" style="9" customWidth="1"/>
    <col min="5" max="5" width="12.5703125" style="9" customWidth="1"/>
    <col min="6" max="7" width="11.140625" style="9" customWidth="1"/>
    <col min="8" max="8" width="11.7109375" style="9" customWidth="1"/>
    <col min="9" max="9" width="2.7109375" customWidth="1"/>
    <col min="10" max="11" width="6.7109375" customWidth="1"/>
  </cols>
  <sheetData>
    <row r="1" spans="2:11" ht="12" customHeight="1" x14ac:dyDescent="0.25"/>
    <row r="2" spans="2:11" ht="15.75" x14ac:dyDescent="0.25">
      <c r="B2" s="293" t="s">
        <v>545</v>
      </c>
      <c r="C2" s="293"/>
      <c r="D2" s="293"/>
      <c r="E2" s="293"/>
      <c r="F2" s="293"/>
      <c r="G2" s="293"/>
      <c r="H2" s="293"/>
      <c r="J2" s="274" t="s">
        <v>303</v>
      </c>
      <c r="K2" s="274"/>
    </row>
    <row r="3" spans="2:11" x14ac:dyDescent="0.25">
      <c r="B3" s="25"/>
      <c r="C3" s="25"/>
      <c r="D3" s="25"/>
      <c r="E3" s="25"/>
      <c r="F3" s="25"/>
      <c r="G3" s="25"/>
      <c r="H3" s="25"/>
      <c r="J3" s="274"/>
      <c r="K3" s="274"/>
    </row>
    <row r="4" spans="2:11" x14ac:dyDescent="0.25">
      <c r="B4" s="294" t="s">
        <v>45</v>
      </c>
      <c r="C4" s="294" t="s">
        <v>46</v>
      </c>
      <c r="D4" s="295" t="s">
        <v>47</v>
      </c>
      <c r="E4" s="296"/>
      <c r="F4" s="296"/>
      <c r="G4" s="296"/>
      <c r="H4" s="297"/>
      <c r="J4" s="274"/>
      <c r="K4" s="274"/>
    </row>
    <row r="5" spans="2:11" x14ac:dyDescent="0.25">
      <c r="B5" s="294"/>
      <c r="C5" s="294"/>
      <c r="D5" s="163" t="s">
        <v>235</v>
      </c>
      <c r="E5" s="163" t="s">
        <v>236</v>
      </c>
      <c r="F5" s="163" t="s">
        <v>356</v>
      </c>
      <c r="G5" s="163" t="s">
        <v>366</v>
      </c>
      <c r="H5" s="163" t="s">
        <v>19</v>
      </c>
    </row>
    <row r="6" spans="2:11" x14ac:dyDescent="0.25">
      <c r="B6" s="291" t="s">
        <v>48</v>
      </c>
      <c r="C6" s="30" t="s">
        <v>49</v>
      </c>
      <c r="D6" s="26">
        <v>454</v>
      </c>
      <c r="E6" s="391">
        <v>920</v>
      </c>
      <c r="F6" s="26">
        <v>14</v>
      </c>
      <c r="G6" s="26">
        <v>0</v>
      </c>
      <c r="H6" s="26">
        <v>1388</v>
      </c>
    </row>
    <row r="7" spans="2:11" ht="15.75" customHeight="1" x14ac:dyDescent="0.25">
      <c r="B7" s="292"/>
      <c r="C7" s="30" t="s">
        <v>50</v>
      </c>
      <c r="D7" s="26">
        <v>410</v>
      </c>
      <c r="E7" s="391">
        <v>871</v>
      </c>
      <c r="F7" s="26">
        <v>11</v>
      </c>
      <c r="G7" s="26">
        <v>0</v>
      </c>
      <c r="H7" s="61">
        <v>1292</v>
      </c>
    </row>
    <row r="8" spans="2:11" ht="14.25" customHeight="1" x14ac:dyDescent="0.25">
      <c r="B8" s="292"/>
      <c r="C8" s="30" t="s">
        <v>51</v>
      </c>
      <c r="D8" s="26">
        <v>884</v>
      </c>
      <c r="E8" s="391">
        <v>438</v>
      </c>
      <c r="F8" s="26">
        <v>93</v>
      </c>
      <c r="G8" s="26">
        <v>4</v>
      </c>
      <c r="H8" s="26">
        <v>1419</v>
      </c>
    </row>
    <row r="9" spans="2:11" ht="12.75" customHeight="1" x14ac:dyDescent="0.25">
      <c r="B9" s="292"/>
      <c r="C9" s="30" t="s">
        <v>52</v>
      </c>
      <c r="D9" s="26">
        <v>1424</v>
      </c>
      <c r="E9" s="391">
        <v>1251</v>
      </c>
      <c r="F9" s="26">
        <v>328</v>
      </c>
      <c r="G9" s="26">
        <v>0</v>
      </c>
      <c r="H9" s="61">
        <v>3003</v>
      </c>
    </row>
    <row r="10" spans="2:11" x14ac:dyDescent="0.25">
      <c r="B10" s="292"/>
      <c r="C10" s="30" t="s">
        <v>53</v>
      </c>
      <c r="D10" s="26">
        <v>1143</v>
      </c>
      <c r="E10" s="391">
        <v>629</v>
      </c>
      <c r="F10" s="26">
        <v>112</v>
      </c>
      <c r="G10" s="26">
        <v>1</v>
      </c>
      <c r="H10" s="26">
        <v>1885</v>
      </c>
    </row>
    <row r="11" spans="2:11" x14ac:dyDescent="0.25">
      <c r="B11" s="298"/>
      <c r="C11" s="154" t="s">
        <v>12</v>
      </c>
      <c r="D11" s="384">
        <v>4315</v>
      </c>
      <c r="E11" s="384">
        <v>4109</v>
      </c>
      <c r="F11" s="384">
        <v>558</v>
      </c>
      <c r="G11" s="384">
        <v>5</v>
      </c>
      <c r="H11" s="384">
        <v>8987</v>
      </c>
    </row>
    <row r="12" spans="2:11" ht="14.25" customHeight="1" x14ac:dyDescent="0.25">
      <c r="B12" s="291" t="s">
        <v>54</v>
      </c>
      <c r="C12" s="155" t="s">
        <v>345</v>
      </c>
      <c r="D12" s="26">
        <v>177.96</v>
      </c>
      <c r="E12" s="26">
        <v>149.41999999999999</v>
      </c>
      <c r="F12" s="26">
        <v>146.83000000000001</v>
      </c>
      <c r="G12" s="26">
        <v>134.94</v>
      </c>
      <c r="H12" s="26">
        <v>166.85</v>
      </c>
    </row>
    <row r="13" spans="2:11" x14ac:dyDescent="0.25">
      <c r="B13" s="292"/>
      <c r="C13" s="156" t="s">
        <v>346</v>
      </c>
      <c r="D13" s="26">
        <v>30.61</v>
      </c>
      <c r="E13" s="26">
        <v>24.82</v>
      </c>
      <c r="F13" s="26">
        <v>17.989999999999998</v>
      </c>
      <c r="G13" s="26">
        <v>41.41</v>
      </c>
      <c r="H13" s="26">
        <v>30.56</v>
      </c>
    </row>
    <row r="14" spans="2:11" ht="17.25" customHeight="1" x14ac:dyDescent="0.25">
      <c r="B14" s="298"/>
      <c r="C14" s="157" t="s">
        <v>55</v>
      </c>
      <c r="D14" s="26">
        <v>751</v>
      </c>
      <c r="E14" s="26">
        <v>756</v>
      </c>
      <c r="F14" s="26">
        <v>629</v>
      </c>
      <c r="G14" s="26">
        <v>677</v>
      </c>
      <c r="H14" s="26">
        <v>744</v>
      </c>
    </row>
    <row r="15" spans="2:11" ht="16.5" customHeight="1" x14ac:dyDescent="0.25">
      <c r="B15" s="291" t="s">
        <v>56</v>
      </c>
      <c r="C15" s="30" t="s">
        <v>57</v>
      </c>
      <c r="D15" s="387">
        <v>5.37</v>
      </c>
      <c r="E15" s="387">
        <v>8.32</v>
      </c>
      <c r="F15" s="387">
        <v>7.46</v>
      </c>
      <c r="G15" s="387" t="s">
        <v>340</v>
      </c>
      <c r="H15" s="387">
        <v>6.02</v>
      </c>
      <c r="I15" s="390"/>
    </row>
    <row r="16" spans="2:11" x14ac:dyDescent="0.25">
      <c r="B16" s="292"/>
      <c r="C16" s="157" t="s">
        <v>421</v>
      </c>
      <c r="D16" s="393">
        <v>540</v>
      </c>
      <c r="E16" s="393">
        <v>541</v>
      </c>
      <c r="F16" s="393">
        <v>453</v>
      </c>
      <c r="G16" s="393" t="s">
        <v>340</v>
      </c>
      <c r="H16" s="393">
        <v>531</v>
      </c>
      <c r="I16" s="390"/>
    </row>
    <row r="17" spans="2:8" x14ac:dyDescent="0.25">
      <c r="B17" s="144"/>
    </row>
    <row r="18" spans="2:8" x14ac:dyDescent="0.25">
      <c r="B18" s="96"/>
      <c r="C18" s="113" t="s">
        <v>46</v>
      </c>
      <c r="D18" s="113" t="s">
        <v>76</v>
      </c>
      <c r="E18" s="113" t="s">
        <v>74</v>
      </c>
      <c r="F18" s="113" t="s">
        <v>75</v>
      </c>
      <c r="G18" s="170"/>
      <c r="H18" s="96"/>
    </row>
    <row r="19" spans="2:8" x14ac:dyDescent="0.25">
      <c r="B19" s="96"/>
      <c r="C19" s="114" t="s">
        <v>288</v>
      </c>
      <c r="D19" s="103">
        <f>F6</f>
        <v>14</v>
      </c>
      <c r="E19" s="103">
        <f>D6</f>
        <v>454</v>
      </c>
      <c r="F19" s="103">
        <f>E6</f>
        <v>920</v>
      </c>
      <c r="G19" s="103"/>
      <c r="H19" s="96"/>
    </row>
    <row r="20" spans="2:8" x14ac:dyDescent="0.25">
      <c r="B20" s="96"/>
      <c r="C20" s="114" t="s">
        <v>289</v>
      </c>
      <c r="D20" s="103">
        <f>F7</f>
        <v>11</v>
      </c>
      <c r="E20" s="103">
        <f t="shared" ref="E20:F22" si="0">D7</f>
        <v>410</v>
      </c>
      <c r="F20" s="103">
        <f t="shared" si="0"/>
        <v>871</v>
      </c>
      <c r="G20" s="103"/>
      <c r="H20" s="96"/>
    </row>
    <row r="21" spans="2:8" x14ac:dyDescent="0.25">
      <c r="B21" s="96"/>
      <c r="C21" s="114" t="s">
        <v>290</v>
      </c>
      <c r="D21" s="103">
        <f>F8</f>
        <v>93</v>
      </c>
      <c r="E21" s="103">
        <f t="shared" si="0"/>
        <v>884</v>
      </c>
      <c r="F21" s="103">
        <f t="shared" si="0"/>
        <v>438</v>
      </c>
      <c r="G21" s="103"/>
      <c r="H21" s="96"/>
    </row>
    <row r="22" spans="2:8" x14ac:dyDescent="0.25">
      <c r="B22" s="96"/>
      <c r="C22" s="114" t="s">
        <v>8</v>
      </c>
      <c r="D22" s="103">
        <f>F9</f>
        <v>328</v>
      </c>
      <c r="E22" s="103">
        <f t="shared" si="0"/>
        <v>1424</v>
      </c>
      <c r="F22" s="103">
        <f t="shared" si="0"/>
        <v>1251</v>
      </c>
      <c r="G22" s="103"/>
      <c r="H22" s="96"/>
    </row>
    <row r="23" spans="2:8" x14ac:dyDescent="0.25">
      <c r="B23" s="96"/>
      <c r="C23" s="99" t="s">
        <v>19</v>
      </c>
      <c r="D23" s="99">
        <f>SUM(D19:D22)</f>
        <v>446</v>
      </c>
      <c r="E23" s="99">
        <f>SUM(E19:E22)</f>
        <v>3172</v>
      </c>
      <c r="F23" s="99">
        <f>SUM(F19:F22)</f>
        <v>3480</v>
      </c>
      <c r="G23" s="99"/>
      <c r="H23" s="96"/>
    </row>
    <row r="24" spans="2:8" x14ac:dyDescent="0.25">
      <c r="B24" s="96"/>
      <c r="C24" s="96"/>
      <c r="D24" s="96"/>
      <c r="E24" s="96"/>
      <c r="F24" s="96"/>
      <c r="G24" s="96"/>
      <c r="H24" s="96"/>
    </row>
    <row r="25" spans="2:8" x14ac:dyDescent="0.25">
      <c r="B25" s="96"/>
      <c r="C25" s="96"/>
      <c r="D25" s="96"/>
      <c r="E25" s="96"/>
      <c r="F25" s="96"/>
      <c r="G25" s="96"/>
      <c r="H25" s="96"/>
    </row>
    <row r="26" spans="2:8" x14ac:dyDescent="0.25">
      <c r="B26" s="96"/>
      <c r="C26" s="113" t="s">
        <v>46</v>
      </c>
      <c r="D26" s="113" t="s">
        <v>76</v>
      </c>
      <c r="E26" s="113" t="s">
        <v>74</v>
      </c>
      <c r="F26" s="113" t="s">
        <v>75</v>
      </c>
      <c r="G26" s="170"/>
      <c r="H26" s="96"/>
    </row>
    <row r="27" spans="2:8" x14ac:dyDescent="0.25">
      <c r="B27" s="96"/>
      <c r="C27" s="114" t="s">
        <v>288</v>
      </c>
      <c r="D27" s="115">
        <f>D19/D23</f>
        <v>3.1390134529147982E-2</v>
      </c>
      <c r="E27" s="116">
        <f>E19/E23</f>
        <v>0.14312736443883986</v>
      </c>
      <c r="F27" s="115">
        <f>F19/F23</f>
        <v>0.26436781609195403</v>
      </c>
      <c r="G27" s="115"/>
      <c r="H27" s="96"/>
    </row>
    <row r="28" spans="2:8" x14ac:dyDescent="0.25">
      <c r="B28" s="96"/>
      <c r="C28" s="114" t="s">
        <v>289</v>
      </c>
      <c r="D28" s="115">
        <f>D20/D23</f>
        <v>2.4663677130044841E-2</v>
      </c>
      <c r="E28" s="116">
        <f>E20/E23</f>
        <v>0.12925598991172763</v>
      </c>
      <c r="F28" s="115">
        <f>F20/F23</f>
        <v>0.25028735632183907</v>
      </c>
      <c r="G28" s="115"/>
      <c r="H28" s="96"/>
    </row>
    <row r="29" spans="2:8" x14ac:dyDescent="0.25">
      <c r="B29" s="96"/>
      <c r="C29" s="114" t="s">
        <v>290</v>
      </c>
      <c r="D29" s="115">
        <f>D21/D23</f>
        <v>0.2085201793721973</v>
      </c>
      <c r="E29" s="116">
        <f>E21/E23</f>
        <v>0.27868852459016391</v>
      </c>
      <c r="F29" s="115">
        <f>F21/F23</f>
        <v>0.12586206896551724</v>
      </c>
      <c r="G29" s="115"/>
      <c r="H29" s="96"/>
    </row>
    <row r="30" spans="2:8" x14ac:dyDescent="0.25">
      <c r="B30" s="96"/>
      <c r="C30" s="114" t="s">
        <v>8</v>
      </c>
      <c r="D30" s="115">
        <f>D22/D23</f>
        <v>0.73542600896860988</v>
      </c>
      <c r="E30" s="116">
        <f>E22/E23</f>
        <v>0.4489281210592686</v>
      </c>
      <c r="F30" s="115">
        <f>F22/F23</f>
        <v>0.35948275862068968</v>
      </c>
      <c r="G30" s="115"/>
      <c r="H30" s="96"/>
    </row>
    <row r="31" spans="2:8" x14ac:dyDescent="0.25">
      <c r="B31" s="96"/>
      <c r="C31" s="99"/>
      <c r="D31" s="99"/>
      <c r="E31" s="99"/>
      <c r="F31" s="99"/>
      <c r="G31" s="99"/>
      <c r="H31" s="96"/>
    </row>
  </sheetData>
  <mergeCells count="8">
    <mergeCell ref="B15:B16"/>
    <mergeCell ref="J2:K4"/>
    <mergeCell ref="B2:H2"/>
    <mergeCell ref="B4:B5"/>
    <mergeCell ref="C4:C5"/>
    <mergeCell ref="D4:H4"/>
    <mergeCell ref="B6:B11"/>
    <mergeCell ref="B12:B14"/>
  </mergeCells>
  <hyperlinks>
    <hyperlink ref="J2:K4" location="'Table of Contents'!A1" display="Go to Table of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7"/>
  <sheetViews>
    <sheetView showGridLines="0" zoomScaleNormal="100" workbookViewId="0">
      <selection activeCell="E24" sqref="E24"/>
    </sheetView>
  </sheetViews>
  <sheetFormatPr defaultRowHeight="15" x14ac:dyDescent="0.25"/>
  <cols>
    <col min="1" max="1" width="1.85546875" customWidth="1"/>
    <col min="2" max="2" width="21.42578125" style="9" customWidth="1"/>
    <col min="3" max="3" width="15.42578125" customWidth="1"/>
    <col min="4" max="4" width="14.7109375" customWidth="1"/>
    <col min="5" max="5" width="13.5703125" customWidth="1"/>
    <col min="6" max="6" width="12.42578125" customWidth="1"/>
    <col min="8" max="9" width="6.7109375" customWidth="1"/>
  </cols>
  <sheetData>
    <row r="2" spans="2:9" ht="15.75" customHeight="1" x14ac:dyDescent="0.25">
      <c r="B2" s="301" t="s">
        <v>482</v>
      </c>
      <c r="C2" s="301"/>
      <c r="D2" s="301"/>
      <c r="E2" s="301"/>
      <c r="F2" s="301"/>
      <c r="H2" s="274" t="s">
        <v>303</v>
      </c>
      <c r="I2" s="274"/>
    </row>
    <row r="3" spans="2:9" ht="9" customHeight="1" x14ac:dyDescent="0.25">
      <c r="B3" s="25"/>
      <c r="C3" s="1"/>
      <c r="D3" s="1"/>
      <c r="E3" s="1"/>
      <c r="F3" s="1"/>
      <c r="H3" s="274"/>
      <c r="I3" s="274"/>
    </row>
    <row r="4" spans="2:9" ht="15" customHeight="1" x14ac:dyDescent="0.25">
      <c r="B4" s="294" t="s">
        <v>1</v>
      </c>
      <c r="C4" s="295" t="s">
        <v>41</v>
      </c>
      <c r="D4" s="296"/>
      <c r="E4" s="296"/>
      <c r="F4" s="297"/>
      <c r="H4" s="274"/>
      <c r="I4" s="274"/>
    </row>
    <row r="5" spans="2:9" x14ac:dyDescent="0.25">
      <c r="B5" s="294"/>
      <c r="C5" s="163" t="s">
        <v>235</v>
      </c>
      <c r="D5" s="163" t="s">
        <v>236</v>
      </c>
      <c r="E5" s="163" t="s">
        <v>356</v>
      </c>
      <c r="F5" s="163" t="s">
        <v>19</v>
      </c>
    </row>
    <row r="6" spans="2:9" x14ac:dyDescent="0.25">
      <c r="B6" s="8" t="s">
        <v>9</v>
      </c>
      <c r="C6" s="26">
        <v>8</v>
      </c>
      <c r="D6" s="26">
        <v>7</v>
      </c>
      <c r="E6" s="26">
        <v>22</v>
      </c>
      <c r="F6" s="26">
        <v>37</v>
      </c>
    </row>
    <row r="7" spans="2:9" x14ac:dyDescent="0.25">
      <c r="B7" s="8" t="s">
        <v>10</v>
      </c>
      <c r="C7" s="26">
        <v>286</v>
      </c>
      <c r="D7" s="26">
        <v>310</v>
      </c>
      <c r="E7" s="26">
        <v>111</v>
      </c>
      <c r="F7" s="26">
        <v>707</v>
      </c>
    </row>
    <row r="8" spans="2:9" x14ac:dyDescent="0.25">
      <c r="B8" s="8" t="s">
        <v>11</v>
      </c>
      <c r="C8" s="26">
        <v>517</v>
      </c>
      <c r="D8" s="26">
        <v>569</v>
      </c>
      <c r="E8" s="26">
        <v>71</v>
      </c>
      <c r="F8" s="26">
        <v>1157</v>
      </c>
    </row>
    <row r="9" spans="2:9" x14ac:dyDescent="0.25">
      <c r="B9" s="2" t="s">
        <v>223</v>
      </c>
      <c r="C9" s="26">
        <v>883</v>
      </c>
      <c r="D9" s="26">
        <v>1057</v>
      </c>
      <c r="E9" s="26">
        <v>51</v>
      </c>
      <c r="F9" s="26">
        <v>1991</v>
      </c>
      <c r="G9" t="s">
        <v>265</v>
      </c>
    </row>
    <row r="10" spans="2:9" x14ac:dyDescent="0.25">
      <c r="B10" s="8" t="s">
        <v>267</v>
      </c>
      <c r="C10" s="26">
        <v>197</v>
      </c>
      <c r="D10" s="26">
        <v>318</v>
      </c>
      <c r="E10" s="26">
        <v>22</v>
      </c>
      <c r="F10" s="26">
        <v>537</v>
      </c>
    </row>
    <row r="11" spans="2:9" x14ac:dyDescent="0.25">
      <c r="B11" s="8" t="s">
        <v>331</v>
      </c>
      <c r="C11" s="26">
        <v>372</v>
      </c>
      <c r="D11" s="26">
        <v>474</v>
      </c>
      <c r="E11" s="26">
        <v>43</v>
      </c>
      <c r="F11" s="26">
        <v>889</v>
      </c>
    </row>
    <row r="12" spans="2:9" x14ac:dyDescent="0.25">
      <c r="B12" s="8" t="s">
        <v>365</v>
      </c>
      <c r="C12" s="26">
        <v>654</v>
      </c>
      <c r="D12" s="26">
        <v>538</v>
      </c>
      <c r="E12" s="26">
        <v>70</v>
      </c>
      <c r="F12" s="26">
        <v>1262</v>
      </c>
    </row>
    <row r="13" spans="2:9" x14ac:dyDescent="0.25">
      <c r="B13" s="8" t="s">
        <v>408</v>
      </c>
      <c r="C13" s="26">
        <v>536</v>
      </c>
      <c r="D13" s="26">
        <v>402</v>
      </c>
      <c r="E13" s="26">
        <v>66</v>
      </c>
      <c r="F13" s="26">
        <v>1004</v>
      </c>
    </row>
    <row r="14" spans="2:9" x14ac:dyDescent="0.25">
      <c r="B14" s="19" t="s">
        <v>467</v>
      </c>
      <c r="C14" s="26">
        <v>451</v>
      </c>
      <c r="D14" s="26">
        <v>227</v>
      </c>
      <c r="E14" s="26">
        <v>55</v>
      </c>
      <c r="F14" s="26">
        <v>733</v>
      </c>
    </row>
    <row r="15" spans="2:9" x14ac:dyDescent="0.25">
      <c r="B15" s="19" t="s">
        <v>470</v>
      </c>
      <c r="C15" s="26">
        <v>102</v>
      </c>
      <c r="D15" s="26">
        <v>73</v>
      </c>
      <c r="E15" s="26">
        <v>13</v>
      </c>
      <c r="F15" s="26">
        <v>188</v>
      </c>
    </row>
    <row r="16" spans="2:9" x14ac:dyDescent="0.25">
      <c r="B16" s="19" t="s">
        <v>478</v>
      </c>
      <c r="C16" s="26">
        <v>97</v>
      </c>
      <c r="D16" s="26">
        <v>54</v>
      </c>
      <c r="E16" s="26">
        <v>13</v>
      </c>
      <c r="F16" s="26">
        <v>164</v>
      </c>
    </row>
    <row r="17" spans="2:8" x14ac:dyDescent="0.25">
      <c r="B17" s="19" t="s">
        <v>519</v>
      </c>
      <c r="C17" s="26">
        <v>115</v>
      </c>
      <c r="D17" s="26">
        <v>45</v>
      </c>
      <c r="E17" s="26">
        <v>10</v>
      </c>
      <c r="F17" s="26">
        <v>170</v>
      </c>
    </row>
    <row r="18" spans="2:8" x14ac:dyDescent="0.25">
      <c r="B18" s="19" t="s">
        <v>537</v>
      </c>
      <c r="C18" s="26">
        <v>97</v>
      </c>
      <c r="D18" s="26">
        <v>35</v>
      </c>
      <c r="E18" s="26">
        <v>11</v>
      </c>
      <c r="F18" s="26">
        <v>143</v>
      </c>
    </row>
    <row r="19" spans="2:8" x14ac:dyDescent="0.25">
      <c r="B19" s="164" t="s">
        <v>19</v>
      </c>
      <c r="C19" s="62">
        <v>4315</v>
      </c>
      <c r="D19" s="62">
        <v>4109</v>
      </c>
      <c r="E19" s="62">
        <v>558</v>
      </c>
      <c r="F19" s="62">
        <v>8982</v>
      </c>
    </row>
    <row r="20" spans="2:8" ht="27.6" customHeight="1" x14ac:dyDescent="0.25">
      <c r="B20" s="300" t="s">
        <v>517</v>
      </c>
      <c r="C20" s="300"/>
      <c r="D20" s="300"/>
      <c r="E20" s="300"/>
      <c r="F20" s="300"/>
    </row>
    <row r="22" spans="2:8" ht="30.6" customHeight="1" x14ac:dyDescent="0.25">
      <c r="B22" s="100"/>
      <c r="C22" s="101"/>
      <c r="D22" s="101"/>
      <c r="E22" s="101"/>
      <c r="F22" s="101"/>
      <c r="G22" s="101"/>
      <c r="H22" s="101"/>
    </row>
    <row r="23" spans="2:8" x14ac:dyDescent="0.25">
      <c r="B23" s="100"/>
      <c r="C23" s="98"/>
      <c r="D23" s="299" t="s">
        <v>41</v>
      </c>
      <c r="E23" s="299"/>
      <c r="F23" s="299"/>
      <c r="G23" s="101"/>
      <c r="H23" s="101"/>
    </row>
    <row r="24" spans="2:8" ht="27" x14ac:dyDescent="0.25">
      <c r="B24" s="100"/>
      <c r="C24" s="111"/>
      <c r="D24" s="109" t="s">
        <v>42</v>
      </c>
      <c r="E24" s="109" t="s">
        <v>43</v>
      </c>
      <c r="F24" s="109" t="s">
        <v>44</v>
      </c>
      <c r="G24" s="109" t="s">
        <v>19</v>
      </c>
      <c r="H24" s="101"/>
    </row>
    <row r="25" spans="2:8" ht="15.75" x14ac:dyDescent="0.25">
      <c r="B25" s="100"/>
      <c r="C25" s="112" t="s">
        <v>9</v>
      </c>
      <c r="D25" s="107">
        <v>7</v>
      </c>
      <c r="E25" s="107">
        <v>8</v>
      </c>
      <c r="F25" s="107">
        <v>22</v>
      </c>
      <c r="G25" s="107">
        <v>37</v>
      </c>
      <c r="H25" s="101"/>
    </row>
    <row r="26" spans="2:8" ht="15.75" x14ac:dyDescent="0.25">
      <c r="B26" s="100"/>
      <c r="C26" s="112" t="s">
        <v>10</v>
      </c>
      <c r="D26" s="107">
        <v>310</v>
      </c>
      <c r="E26" s="107">
        <v>285</v>
      </c>
      <c r="F26" s="107">
        <v>111</v>
      </c>
      <c r="G26" s="107">
        <v>706</v>
      </c>
      <c r="H26" s="101"/>
    </row>
    <row r="27" spans="2:8" ht="15.75" x14ac:dyDescent="0.25">
      <c r="B27" s="100"/>
      <c r="C27" s="112" t="s">
        <v>11</v>
      </c>
      <c r="D27" s="107">
        <v>570</v>
      </c>
      <c r="E27" s="107">
        <v>516</v>
      </c>
      <c r="F27" s="107">
        <v>71</v>
      </c>
      <c r="G27" s="107">
        <v>1157</v>
      </c>
      <c r="H27" s="101"/>
    </row>
    <row r="28" spans="2:8" ht="15.75" x14ac:dyDescent="0.25">
      <c r="B28" s="100"/>
      <c r="C28" s="112" t="s">
        <v>223</v>
      </c>
      <c r="D28" s="107">
        <v>1052</v>
      </c>
      <c r="E28" s="107">
        <v>882</v>
      </c>
      <c r="F28" s="107">
        <v>51</v>
      </c>
      <c r="G28" s="107">
        <v>1985</v>
      </c>
      <c r="H28" s="101"/>
    </row>
    <row r="29" spans="2:8" ht="15.75" x14ac:dyDescent="0.25">
      <c r="B29" s="100"/>
      <c r="C29" s="112" t="s">
        <v>267</v>
      </c>
      <c r="D29" s="107">
        <v>318</v>
      </c>
      <c r="E29" s="107">
        <v>198</v>
      </c>
      <c r="F29" s="107">
        <v>22</v>
      </c>
      <c r="G29" s="107">
        <v>538</v>
      </c>
      <c r="H29" s="101"/>
    </row>
    <row r="30" spans="2:8" ht="15.75" x14ac:dyDescent="0.25">
      <c r="B30" s="100"/>
      <c r="C30" s="112" t="s">
        <v>264</v>
      </c>
      <c r="D30" s="107">
        <v>71</v>
      </c>
      <c r="E30" s="107">
        <v>60</v>
      </c>
      <c r="F30" s="107">
        <v>10</v>
      </c>
      <c r="G30" s="107">
        <v>141</v>
      </c>
      <c r="H30" s="101"/>
    </row>
    <row r="31" spans="2:8" ht="15.75" x14ac:dyDescent="0.25">
      <c r="B31" s="100"/>
      <c r="C31" s="112" t="s">
        <v>318</v>
      </c>
      <c r="D31" s="107">
        <v>86</v>
      </c>
      <c r="E31" s="107">
        <v>94</v>
      </c>
      <c r="F31" s="107">
        <v>6</v>
      </c>
      <c r="G31" s="107">
        <v>186</v>
      </c>
      <c r="H31" s="101"/>
    </row>
    <row r="32" spans="2:8" ht="15.75" x14ac:dyDescent="0.25">
      <c r="B32" s="100"/>
      <c r="C32" s="112" t="s">
        <v>323</v>
      </c>
      <c r="D32" s="107">
        <v>113</v>
      </c>
      <c r="E32" s="107">
        <v>68</v>
      </c>
      <c r="F32" s="107">
        <v>11</v>
      </c>
      <c r="G32" s="107">
        <v>192</v>
      </c>
      <c r="H32" s="101"/>
    </row>
    <row r="33" spans="2:8" ht="15.75" x14ac:dyDescent="0.25">
      <c r="B33" s="100"/>
      <c r="C33" s="112" t="s">
        <v>19</v>
      </c>
      <c r="D33" s="107">
        <v>2527</v>
      </c>
      <c r="E33" s="107">
        <v>2111</v>
      </c>
      <c r="F33" s="107">
        <v>304</v>
      </c>
      <c r="G33" s="107">
        <v>4942</v>
      </c>
      <c r="H33" s="101"/>
    </row>
    <row r="34" spans="2:8" ht="15.75" x14ac:dyDescent="0.25">
      <c r="B34" s="100"/>
      <c r="C34" s="112"/>
      <c r="D34" s="107"/>
      <c r="E34" s="107"/>
      <c r="F34" s="107"/>
      <c r="G34" s="107"/>
      <c r="H34" s="101"/>
    </row>
    <row r="35" spans="2:8" x14ac:dyDescent="0.25">
      <c r="B35" s="100"/>
      <c r="C35" s="101"/>
      <c r="D35" s="299" t="s">
        <v>41</v>
      </c>
      <c r="E35" s="299"/>
      <c r="F35" s="299"/>
      <c r="G35" s="101"/>
      <c r="H35" s="101"/>
    </row>
    <row r="36" spans="2:8" ht="27" x14ac:dyDescent="0.25">
      <c r="B36" s="100"/>
      <c r="C36" s="101"/>
      <c r="D36" s="109" t="s">
        <v>42</v>
      </c>
      <c r="E36" s="109" t="s">
        <v>43</v>
      </c>
      <c r="F36" s="109" t="s">
        <v>44</v>
      </c>
      <c r="G36" s="109" t="s">
        <v>19</v>
      </c>
      <c r="H36" s="101"/>
    </row>
    <row r="37" spans="2:8" ht="15.75" x14ac:dyDescent="0.25">
      <c r="B37" s="100"/>
      <c r="C37" s="112" t="s">
        <v>9</v>
      </c>
      <c r="D37" s="101">
        <f>D25</f>
        <v>7</v>
      </c>
      <c r="E37" s="101">
        <f t="shared" ref="E37:G37" si="0">E25</f>
        <v>8</v>
      </c>
      <c r="F37" s="101">
        <f t="shared" si="0"/>
        <v>22</v>
      </c>
      <c r="G37" s="101">
        <f t="shared" si="0"/>
        <v>37</v>
      </c>
      <c r="H37" s="101"/>
    </row>
    <row r="38" spans="2:8" ht="15.75" x14ac:dyDescent="0.25">
      <c r="B38" s="100"/>
      <c r="C38" s="112" t="s">
        <v>10</v>
      </c>
      <c r="D38" s="101">
        <f t="shared" ref="D38:G44" si="1">D37+D26</f>
        <v>317</v>
      </c>
      <c r="E38" s="101">
        <f t="shared" si="1"/>
        <v>293</v>
      </c>
      <c r="F38" s="101">
        <f t="shared" si="1"/>
        <v>133</v>
      </c>
      <c r="G38" s="101">
        <f t="shared" si="1"/>
        <v>743</v>
      </c>
      <c r="H38" s="101"/>
    </row>
    <row r="39" spans="2:8" ht="15.75" x14ac:dyDescent="0.25">
      <c r="B39" s="100"/>
      <c r="C39" s="112" t="s">
        <v>11</v>
      </c>
      <c r="D39" s="101">
        <f t="shared" si="1"/>
        <v>887</v>
      </c>
      <c r="E39" s="101">
        <f t="shared" si="1"/>
        <v>809</v>
      </c>
      <c r="F39" s="101">
        <f t="shared" si="1"/>
        <v>204</v>
      </c>
      <c r="G39" s="101">
        <f t="shared" si="1"/>
        <v>1900</v>
      </c>
      <c r="H39" s="101"/>
    </row>
    <row r="40" spans="2:8" ht="15.75" x14ac:dyDescent="0.25">
      <c r="B40" s="100"/>
      <c r="C40" s="112" t="s">
        <v>223</v>
      </c>
      <c r="D40" s="101">
        <f t="shared" si="1"/>
        <v>1939</v>
      </c>
      <c r="E40" s="101">
        <f t="shared" si="1"/>
        <v>1691</v>
      </c>
      <c r="F40" s="101">
        <f t="shared" si="1"/>
        <v>255</v>
      </c>
      <c r="G40" s="101">
        <f t="shared" si="1"/>
        <v>3885</v>
      </c>
      <c r="H40" s="101"/>
    </row>
    <row r="41" spans="2:8" ht="15.75" x14ac:dyDescent="0.25">
      <c r="B41" s="100"/>
      <c r="C41" s="112" t="s">
        <v>267</v>
      </c>
      <c r="D41" s="101">
        <f t="shared" si="1"/>
        <v>2257</v>
      </c>
      <c r="E41" s="101">
        <f t="shared" si="1"/>
        <v>1889</v>
      </c>
      <c r="F41" s="101">
        <f t="shared" si="1"/>
        <v>277</v>
      </c>
      <c r="G41" s="101">
        <f t="shared" si="1"/>
        <v>4423</v>
      </c>
      <c r="H41" s="101"/>
    </row>
    <row r="42" spans="2:8" ht="15.75" x14ac:dyDescent="0.25">
      <c r="B42" s="100"/>
      <c r="C42" s="112" t="s">
        <v>326</v>
      </c>
      <c r="D42" s="101">
        <f t="shared" si="1"/>
        <v>2328</v>
      </c>
      <c r="E42" s="101">
        <f t="shared" si="1"/>
        <v>1949</v>
      </c>
      <c r="F42" s="101">
        <f t="shared" si="1"/>
        <v>287</v>
      </c>
      <c r="G42" s="101">
        <f t="shared" si="1"/>
        <v>4564</v>
      </c>
      <c r="H42" s="101"/>
    </row>
    <row r="43" spans="2:8" ht="15.75" x14ac:dyDescent="0.25">
      <c r="B43" s="100"/>
      <c r="C43" s="112" t="s">
        <v>321</v>
      </c>
      <c r="D43" s="101">
        <f t="shared" si="1"/>
        <v>2414</v>
      </c>
      <c r="E43" s="101">
        <f t="shared" si="1"/>
        <v>2043</v>
      </c>
      <c r="F43" s="101">
        <f t="shared" si="1"/>
        <v>293</v>
      </c>
      <c r="G43" s="101">
        <f t="shared" si="1"/>
        <v>4750</v>
      </c>
      <c r="H43" s="101"/>
    </row>
    <row r="44" spans="2:8" ht="15.75" x14ac:dyDescent="0.25">
      <c r="B44" s="100"/>
      <c r="C44" s="112" t="s">
        <v>325</v>
      </c>
      <c r="D44" s="101">
        <f t="shared" si="1"/>
        <v>2527</v>
      </c>
      <c r="E44" s="101">
        <f t="shared" si="1"/>
        <v>2111</v>
      </c>
      <c r="F44" s="101">
        <f t="shared" si="1"/>
        <v>304</v>
      </c>
      <c r="G44" s="101">
        <f t="shared" si="1"/>
        <v>4942</v>
      </c>
      <c r="H44" s="101"/>
    </row>
    <row r="45" spans="2:8" x14ac:dyDescent="0.25">
      <c r="B45" s="100"/>
      <c r="C45" s="101"/>
      <c r="D45" s="101"/>
      <c r="E45" s="101"/>
      <c r="F45" s="101"/>
      <c r="G45" s="101"/>
      <c r="H45" s="101"/>
    </row>
    <row r="46" spans="2:8" x14ac:dyDescent="0.25">
      <c r="B46" s="100"/>
      <c r="C46" s="101"/>
      <c r="D46" s="101"/>
      <c r="E46" s="101"/>
      <c r="F46" s="101"/>
      <c r="G46" s="101"/>
      <c r="H46" s="101"/>
    </row>
    <row r="47" spans="2:8" x14ac:dyDescent="0.25">
      <c r="B47" s="100"/>
      <c r="C47" s="101"/>
      <c r="D47" s="101"/>
      <c r="E47" s="101"/>
      <c r="F47" s="101"/>
      <c r="G47" s="101"/>
      <c r="H47" s="101"/>
    </row>
  </sheetData>
  <mergeCells count="7">
    <mergeCell ref="D35:F35"/>
    <mergeCell ref="D23:F23"/>
    <mergeCell ref="H2:I4"/>
    <mergeCell ref="B20:F20"/>
    <mergeCell ref="B2:F2"/>
    <mergeCell ref="B4:B5"/>
    <mergeCell ref="C4:F4"/>
  </mergeCells>
  <hyperlinks>
    <hyperlink ref="H2:I4" location="'Table of Contents'!A1" display="Go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9"/>
  <sheetViews>
    <sheetView showGridLines="0" workbookViewId="0">
      <selection activeCell="C28" sqref="C28"/>
    </sheetView>
  </sheetViews>
  <sheetFormatPr defaultRowHeight="15" x14ac:dyDescent="0.25"/>
  <cols>
    <col min="1" max="1" width="1.85546875" customWidth="1"/>
    <col min="2" max="2" width="7.42578125" customWidth="1"/>
    <col min="3" max="3" width="54.42578125" style="9" customWidth="1"/>
    <col min="4" max="4" width="12.140625" customWidth="1"/>
    <col min="5" max="6" width="11.28515625" customWidth="1"/>
    <col min="8" max="9" width="10.5703125" customWidth="1"/>
    <col min="11" max="12" width="9.7109375" customWidth="1"/>
  </cols>
  <sheetData>
    <row r="1" spans="1:20" ht="12" customHeight="1" x14ac:dyDescent="0.25"/>
    <row r="2" spans="1:20" x14ac:dyDescent="0.25">
      <c r="B2" s="304" t="s">
        <v>483</v>
      </c>
      <c r="C2" s="304"/>
      <c r="D2" s="304"/>
      <c r="E2" s="304"/>
      <c r="F2" s="304"/>
      <c r="G2" s="158"/>
      <c r="H2" s="158"/>
      <c r="I2" s="158"/>
      <c r="J2" s="158"/>
      <c r="K2" s="158"/>
      <c r="L2" s="158"/>
    </row>
    <row r="3" spans="1:20" ht="15.75" customHeight="1" x14ac:dyDescent="0.25">
      <c r="B3" s="18"/>
      <c r="C3" s="13"/>
      <c r="D3" s="2"/>
      <c r="E3" s="2"/>
      <c r="F3" s="2"/>
      <c r="G3" s="2"/>
      <c r="H3" s="2"/>
      <c r="I3" s="2"/>
      <c r="J3" s="2"/>
      <c r="K3" s="2"/>
      <c r="L3" s="2" t="s">
        <v>533</v>
      </c>
      <c r="P3" s="303" t="s">
        <v>303</v>
      </c>
      <c r="Q3" s="303"/>
    </row>
    <row r="4" spans="1:20" ht="15.75" customHeight="1" x14ac:dyDescent="0.25">
      <c r="B4" s="394" t="s">
        <v>471</v>
      </c>
      <c r="C4" s="395" t="s">
        <v>153</v>
      </c>
      <c r="D4" s="399" t="s">
        <v>404</v>
      </c>
      <c r="E4" s="399"/>
      <c r="F4" s="399"/>
      <c r="G4" s="399" t="s">
        <v>520</v>
      </c>
      <c r="H4" s="399"/>
      <c r="I4" s="399"/>
      <c r="J4" s="399" t="s">
        <v>773</v>
      </c>
      <c r="K4" s="399"/>
      <c r="L4" s="399"/>
      <c r="P4" s="303"/>
      <c r="Q4" s="303"/>
    </row>
    <row r="5" spans="1:20" ht="26.25" customHeight="1" x14ac:dyDescent="0.25">
      <c r="B5" s="394"/>
      <c r="C5" s="395"/>
      <c r="D5" s="400" t="s">
        <v>154</v>
      </c>
      <c r="E5" s="400" t="s">
        <v>472</v>
      </c>
      <c r="F5" s="400"/>
      <c r="G5" s="400" t="s">
        <v>154</v>
      </c>
      <c r="H5" s="400" t="s">
        <v>472</v>
      </c>
      <c r="I5" s="400"/>
      <c r="J5" s="400" t="s">
        <v>154</v>
      </c>
      <c r="K5" s="400" t="s">
        <v>472</v>
      </c>
      <c r="L5" s="400"/>
    </row>
    <row r="6" spans="1:20" ht="39" customHeight="1" x14ac:dyDescent="0.25">
      <c r="B6" s="394"/>
      <c r="C6" s="401"/>
      <c r="D6" s="400"/>
      <c r="E6" s="402" t="s">
        <v>155</v>
      </c>
      <c r="F6" s="402" t="s">
        <v>156</v>
      </c>
      <c r="G6" s="400"/>
      <c r="H6" s="402" t="s">
        <v>155</v>
      </c>
      <c r="I6" s="402" t="s">
        <v>156</v>
      </c>
      <c r="J6" s="400"/>
      <c r="K6" s="402" t="s">
        <v>155</v>
      </c>
      <c r="L6" s="402" t="s">
        <v>156</v>
      </c>
    </row>
    <row r="7" spans="1:20" x14ac:dyDescent="0.25">
      <c r="B7" s="405" t="s">
        <v>157</v>
      </c>
      <c r="C7" s="405"/>
      <c r="D7" s="405"/>
      <c r="E7" s="405"/>
      <c r="F7" s="405"/>
      <c r="G7" s="405"/>
      <c r="H7" s="405"/>
      <c r="I7" s="405"/>
      <c r="J7" s="405"/>
      <c r="K7" s="405"/>
      <c r="L7" s="405"/>
      <c r="M7" s="302"/>
      <c r="N7" s="302"/>
      <c r="O7" s="302"/>
      <c r="P7" s="302"/>
      <c r="Q7" s="302"/>
      <c r="R7" s="302"/>
      <c r="S7" s="302"/>
      <c r="T7" s="302"/>
    </row>
    <row r="8" spans="1:20" x14ac:dyDescent="0.25">
      <c r="B8" s="396">
        <v>1</v>
      </c>
      <c r="C8" s="397" t="s">
        <v>158</v>
      </c>
      <c r="D8" s="372">
        <v>927</v>
      </c>
      <c r="E8" s="372">
        <v>675</v>
      </c>
      <c r="F8" s="372">
        <v>563</v>
      </c>
      <c r="G8" s="398">
        <v>1186</v>
      </c>
      <c r="H8" s="398">
        <v>717</v>
      </c>
      <c r="I8" s="398">
        <v>597</v>
      </c>
      <c r="J8" s="398">
        <v>233</v>
      </c>
      <c r="K8" s="398">
        <v>886</v>
      </c>
      <c r="L8" s="398">
        <v>751</v>
      </c>
    </row>
    <row r="9" spans="1:20" x14ac:dyDescent="0.25">
      <c r="B9" s="396">
        <v>2</v>
      </c>
      <c r="C9" s="397" t="s">
        <v>159</v>
      </c>
      <c r="D9" s="372">
        <v>2467</v>
      </c>
      <c r="E9" s="372">
        <v>492</v>
      </c>
      <c r="F9" s="372" t="s">
        <v>13</v>
      </c>
      <c r="G9" s="398">
        <v>2757</v>
      </c>
      <c r="H9" s="398">
        <v>507</v>
      </c>
      <c r="I9" s="398" t="s">
        <v>13</v>
      </c>
      <c r="J9" s="398">
        <v>246</v>
      </c>
      <c r="K9" s="398">
        <v>801</v>
      </c>
      <c r="L9" s="398" t="s">
        <v>13</v>
      </c>
    </row>
    <row r="10" spans="1:20" ht="15" customHeight="1" x14ac:dyDescent="0.25">
      <c r="B10" s="406" t="s">
        <v>160</v>
      </c>
      <c r="C10" s="406"/>
      <c r="D10" s="406"/>
      <c r="E10" s="406"/>
      <c r="F10" s="406"/>
      <c r="G10" s="406"/>
      <c r="H10" s="406"/>
      <c r="I10" s="406"/>
      <c r="J10" s="406"/>
      <c r="K10" s="406"/>
      <c r="L10" s="406"/>
    </row>
    <row r="11" spans="1:20" x14ac:dyDescent="0.25">
      <c r="A11" s="390"/>
      <c r="B11" s="396">
        <v>3</v>
      </c>
      <c r="C11" s="397" t="s">
        <v>161</v>
      </c>
      <c r="D11" s="372">
        <v>1090</v>
      </c>
      <c r="E11" s="372">
        <v>606</v>
      </c>
      <c r="F11" s="372" t="s">
        <v>13</v>
      </c>
      <c r="G11" s="398">
        <v>1436</v>
      </c>
      <c r="H11" s="398">
        <v>650</v>
      </c>
      <c r="I11" s="398" t="s">
        <v>13</v>
      </c>
      <c r="J11" s="398">
        <v>256</v>
      </c>
      <c r="K11" s="398">
        <v>926</v>
      </c>
      <c r="L11" s="398" t="s">
        <v>13</v>
      </c>
    </row>
    <row r="12" spans="1:20" x14ac:dyDescent="0.25">
      <c r="A12" s="390"/>
      <c r="B12" s="396">
        <v>4</v>
      </c>
      <c r="C12" s="397" t="s">
        <v>162</v>
      </c>
      <c r="D12" s="372">
        <v>1412</v>
      </c>
      <c r="E12" s="372">
        <v>409</v>
      </c>
      <c r="F12" s="372" t="s">
        <v>13</v>
      </c>
      <c r="G12" s="398">
        <v>1743</v>
      </c>
      <c r="H12" s="398">
        <v>401</v>
      </c>
      <c r="I12" s="398" t="s">
        <v>13</v>
      </c>
      <c r="J12" s="398">
        <v>279</v>
      </c>
      <c r="K12" s="398">
        <v>351</v>
      </c>
      <c r="L12" s="398" t="s">
        <v>13</v>
      </c>
    </row>
    <row r="13" spans="1:20" x14ac:dyDescent="0.25">
      <c r="A13" s="390"/>
      <c r="B13" s="396">
        <v>5</v>
      </c>
      <c r="C13" s="397" t="s">
        <v>163</v>
      </c>
      <c r="D13" s="372">
        <v>700</v>
      </c>
      <c r="E13" s="372">
        <v>734</v>
      </c>
      <c r="F13" s="372" t="s">
        <v>13</v>
      </c>
      <c r="G13" s="398">
        <v>953</v>
      </c>
      <c r="H13" s="398">
        <v>784</v>
      </c>
      <c r="I13" s="398" t="s">
        <v>13</v>
      </c>
      <c r="J13" s="398">
        <v>168</v>
      </c>
      <c r="K13" s="398">
        <v>1032</v>
      </c>
      <c r="L13" s="398" t="s">
        <v>13</v>
      </c>
    </row>
    <row r="14" spans="1:20" x14ac:dyDescent="0.25">
      <c r="A14" s="390"/>
      <c r="B14" s="407">
        <v>6</v>
      </c>
      <c r="C14" s="408" t="s">
        <v>164</v>
      </c>
      <c r="D14" s="393">
        <v>962</v>
      </c>
      <c r="E14" s="393">
        <v>721</v>
      </c>
      <c r="F14" s="393" t="s">
        <v>13</v>
      </c>
      <c r="G14" s="409">
        <v>1229</v>
      </c>
      <c r="H14" s="409">
        <v>737</v>
      </c>
      <c r="I14" s="409" t="s">
        <v>13</v>
      </c>
      <c r="J14" s="409">
        <v>313</v>
      </c>
      <c r="K14" s="409">
        <v>737</v>
      </c>
      <c r="L14" s="409" t="s">
        <v>13</v>
      </c>
    </row>
    <row r="15" spans="1:20" x14ac:dyDescent="0.25">
      <c r="B15" s="403"/>
      <c r="C15" s="404"/>
      <c r="D15" s="403"/>
      <c r="E15" s="403"/>
      <c r="F15" s="403"/>
      <c r="G15" s="403"/>
      <c r="H15" s="403"/>
      <c r="I15" s="403"/>
      <c r="J15" s="403"/>
      <c r="K15" s="403"/>
      <c r="L15" s="403"/>
    </row>
    <row r="19" ht="15" customHeight="1" x14ac:dyDescent="0.25"/>
  </sheetData>
  <mergeCells count="15">
    <mergeCell ref="B7:L7"/>
    <mergeCell ref="B10:L10"/>
    <mergeCell ref="M7:T7"/>
    <mergeCell ref="P3:Q4"/>
    <mergeCell ref="B2:F2"/>
    <mergeCell ref="B4:B6"/>
    <mergeCell ref="D4:F4"/>
    <mergeCell ref="G4:I4"/>
    <mergeCell ref="J4:L4"/>
    <mergeCell ref="D5:D6"/>
    <mergeCell ref="E5:F5"/>
    <mergeCell ref="G5:G6"/>
    <mergeCell ref="H5:I5"/>
    <mergeCell ref="J5:J6"/>
    <mergeCell ref="K5:L5"/>
  </mergeCells>
  <hyperlinks>
    <hyperlink ref="P3:Q3" location="'Table of Contents'!A1" display="Go To Table Of Contents" xr:uid="{00000000-0004-0000-1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5"/>
  <sheetViews>
    <sheetView showGridLines="0" zoomScale="96" zoomScaleNormal="96" workbookViewId="0">
      <selection activeCell="O2" sqref="O2:P3"/>
    </sheetView>
  </sheetViews>
  <sheetFormatPr defaultRowHeight="15" x14ac:dyDescent="0.25"/>
  <cols>
    <col min="1" max="1" width="1.85546875" customWidth="1"/>
    <col min="2" max="2" width="9.140625" customWidth="1"/>
    <col min="6" max="7" width="9.140625" customWidth="1"/>
    <col min="8" max="8" width="23" customWidth="1"/>
    <col min="9" max="9" width="2.85546875" customWidth="1"/>
    <col min="10" max="10" width="1.85546875" style="35" customWidth="1"/>
    <col min="11" max="11" width="4" customWidth="1"/>
    <col min="12" max="12" width="47.140625" style="9" customWidth="1"/>
    <col min="13" max="13" width="38.140625" customWidth="1"/>
    <col min="14" max="14" width="7.42578125" customWidth="1"/>
    <col min="15" max="15" width="6" customWidth="1"/>
    <col min="16" max="16" width="7.85546875" customWidth="1"/>
  </cols>
  <sheetData>
    <row r="1" spans="2:17" ht="12" customHeight="1" x14ac:dyDescent="0.3">
      <c r="L1" s="216"/>
      <c r="M1" s="209"/>
      <c r="N1" s="209"/>
      <c r="O1" s="209"/>
      <c r="P1" s="209"/>
    </row>
    <row r="2" spans="2:17" ht="18.75" x14ac:dyDescent="0.3">
      <c r="B2" s="306"/>
      <c r="C2" s="306"/>
      <c r="D2" s="306"/>
      <c r="E2" s="306"/>
      <c r="F2" s="306"/>
      <c r="G2" s="306"/>
      <c r="H2" s="306"/>
      <c r="L2" s="305" t="s">
        <v>539</v>
      </c>
      <c r="M2" s="305"/>
      <c r="N2" s="209"/>
      <c r="O2" s="307" t="s">
        <v>303</v>
      </c>
      <c r="P2" s="307"/>
    </row>
    <row r="3" spans="2:17" ht="18.75" x14ac:dyDescent="0.3">
      <c r="L3" s="199"/>
      <c r="M3" s="199"/>
      <c r="N3" s="209"/>
      <c r="O3" s="307"/>
      <c r="P3" s="307"/>
    </row>
    <row r="4" spans="2:17" ht="18.75" x14ac:dyDescent="0.3">
      <c r="L4" s="200" t="s">
        <v>48</v>
      </c>
      <c r="M4" s="201" t="s">
        <v>15</v>
      </c>
      <c r="N4" s="209"/>
      <c r="O4" s="209"/>
      <c r="P4" s="209"/>
    </row>
    <row r="5" spans="2:17" ht="18.75" x14ac:dyDescent="0.3">
      <c r="L5" s="8" t="s">
        <v>3</v>
      </c>
      <c r="M5" s="221">
        <v>8987</v>
      </c>
      <c r="N5" s="209"/>
      <c r="O5" s="209"/>
      <c r="P5" s="209"/>
    </row>
    <row r="6" spans="2:17" ht="18.75" x14ac:dyDescent="0.3">
      <c r="L6" s="40" t="s">
        <v>58</v>
      </c>
      <c r="M6" s="221">
        <v>1388</v>
      </c>
      <c r="N6" s="209"/>
      <c r="O6" s="209"/>
      <c r="P6" s="209"/>
    </row>
    <row r="7" spans="2:17" ht="18.75" x14ac:dyDescent="0.3">
      <c r="L7" s="8" t="s">
        <v>59</v>
      </c>
      <c r="M7" s="221">
        <v>1292</v>
      </c>
      <c r="N7" s="209"/>
      <c r="O7" s="209"/>
      <c r="P7" s="209"/>
    </row>
    <row r="8" spans="2:17" ht="18.75" x14ac:dyDescent="0.3">
      <c r="L8" s="40" t="s">
        <v>60</v>
      </c>
      <c r="M8" s="221">
        <v>1419</v>
      </c>
      <c r="N8" s="209"/>
      <c r="O8" s="209"/>
      <c r="P8" s="209"/>
    </row>
    <row r="9" spans="2:17" ht="18.75" x14ac:dyDescent="0.3">
      <c r="L9" s="8" t="s">
        <v>61</v>
      </c>
      <c r="M9" s="221">
        <v>3003</v>
      </c>
      <c r="N9" s="209"/>
      <c r="O9" s="209"/>
      <c r="P9" s="209"/>
    </row>
    <row r="10" spans="2:17" ht="18.75" x14ac:dyDescent="0.3">
      <c r="L10" s="206" t="s">
        <v>62</v>
      </c>
      <c r="M10" s="207"/>
      <c r="N10" s="209"/>
      <c r="O10" s="209"/>
      <c r="P10" s="209"/>
    </row>
    <row r="11" spans="2:17" ht="18.75" x14ac:dyDescent="0.3">
      <c r="L11" s="8" t="s">
        <v>63</v>
      </c>
      <c r="M11" s="26">
        <v>1462</v>
      </c>
      <c r="N11" s="209"/>
      <c r="O11" s="209"/>
      <c r="P11" s="209"/>
    </row>
    <row r="12" spans="2:17" ht="18.75" x14ac:dyDescent="0.3">
      <c r="L12" s="40" t="s">
        <v>64</v>
      </c>
      <c r="M12" s="26">
        <v>129</v>
      </c>
      <c r="N12" s="209"/>
      <c r="O12" s="209"/>
      <c r="P12" s="209"/>
    </row>
    <row r="13" spans="2:17" ht="18.75" x14ac:dyDescent="0.3">
      <c r="L13" s="8" t="s">
        <v>93</v>
      </c>
      <c r="M13" s="26">
        <v>157</v>
      </c>
      <c r="N13" s="209"/>
      <c r="O13" s="209"/>
      <c r="P13" s="209"/>
    </row>
    <row r="14" spans="2:17" ht="19.5" thickBot="1" x14ac:dyDescent="0.35">
      <c r="L14" s="208" t="s">
        <v>94</v>
      </c>
      <c r="M14" s="219">
        <v>137</v>
      </c>
      <c r="N14" s="209"/>
      <c r="O14" s="209"/>
      <c r="P14" s="209"/>
    </row>
    <row r="15" spans="2:17" ht="18.75" x14ac:dyDescent="0.3">
      <c r="L15" s="216"/>
      <c r="M15" s="209"/>
      <c r="N15" s="209"/>
      <c r="O15" s="209"/>
      <c r="P15" s="209"/>
    </row>
    <row r="16" spans="2:17" ht="18.75" x14ac:dyDescent="0.3">
      <c r="L16" s="217"/>
      <c r="M16" s="218"/>
      <c r="N16" s="218"/>
      <c r="O16" s="218"/>
      <c r="P16" s="218"/>
      <c r="Q16" s="101"/>
    </row>
    <row r="17" spans="12:17" ht="18.75" x14ac:dyDescent="0.3">
      <c r="L17" s="210" t="s">
        <v>62</v>
      </c>
      <c r="M17" s="211" t="s">
        <v>274</v>
      </c>
      <c r="N17" s="212" t="s">
        <v>275</v>
      </c>
      <c r="O17" s="218"/>
      <c r="P17" s="218"/>
      <c r="Q17" s="101"/>
    </row>
    <row r="18" spans="12:17" ht="18.75" x14ac:dyDescent="0.3">
      <c r="L18" s="213" t="s">
        <v>63</v>
      </c>
      <c r="M18" s="214">
        <f>M11</f>
        <v>1462</v>
      </c>
      <c r="N18" s="215">
        <f>M18/M22</f>
        <v>0.77559681697612737</v>
      </c>
      <c r="O18" s="218"/>
      <c r="P18" s="218"/>
      <c r="Q18" s="101"/>
    </row>
    <row r="19" spans="12:17" x14ac:dyDescent="0.25">
      <c r="L19" s="118" t="s">
        <v>64</v>
      </c>
      <c r="M19" s="107">
        <f>M12</f>
        <v>129</v>
      </c>
      <c r="N19" s="119">
        <f>M19/M22</f>
        <v>6.8435013262599473E-2</v>
      </c>
      <c r="O19" s="101"/>
      <c r="P19" s="101"/>
      <c r="Q19" s="101"/>
    </row>
    <row r="20" spans="12:17" x14ac:dyDescent="0.25">
      <c r="L20" s="118" t="s">
        <v>65</v>
      </c>
      <c r="M20" s="107">
        <f>M13</f>
        <v>157</v>
      </c>
      <c r="N20" s="119">
        <f>M20/M22</f>
        <v>8.3289124668435008E-2</v>
      </c>
      <c r="O20" s="101"/>
      <c r="P20" s="101"/>
      <c r="Q20" s="101"/>
    </row>
    <row r="21" spans="12:17" x14ac:dyDescent="0.25">
      <c r="L21" s="118" t="s">
        <v>66</v>
      </c>
      <c r="M21" s="107">
        <f>M14</f>
        <v>137</v>
      </c>
      <c r="N21" s="119">
        <f>M21/M22</f>
        <v>7.2679045092838193E-2</v>
      </c>
      <c r="O21" s="101"/>
      <c r="P21" s="101"/>
      <c r="Q21" s="101"/>
    </row>
    <row r="22" spans="12:17" x14ac:dyDescent="0.25">
      <c r="L22" s="120" t="s">
        <v>19</v>
      </c>
      <c r="M22" s="120">
        <f>SUM(M18:M21)</f>
        <v>1885</v>
      </c>
      <c r="N22" s="121">
        <f>M22/M22%</f>
        <v>99.999999999999986</v>
      </c>
      <c r="O22" s="101"/>
      <c r="P22" s="101"/>
      <c r="Q22" s="101"/>
    </row>
    <row r="23" spans="12:17" x14ac:dyDescent="0.25">
      <c r="L23" s="100"/>
      <c r="M23" s="101"/>
      <c r="N23" s="101"/>
      <c r="O23" s="101"/>
      <c r="P23" s="101"/>
      <c r="Q23" s="101"/>
    </row>
    <row r="24" spans="12:17" x14ac:dyDescent="0.25">
      <c r="L24" s="100"/>
      <c r="M24" s="101"/>
      <c r="N24" s="101"/>
      <c r="O24" s="101"/>
      <c r="P24" s="101"/>
      <c r="Q24" s="101"/>
    </row>
    <row r="25" spans="12:17" x14ac:dyDescent="0.25">
      <c r="L25" s="100"/>
      <c r="M25" s="101"/>
      <c r="N25" s="101"/>
      <c r="O25" s="101"/>
      <c r="P25" s="101"/>
      <c r="Q25" s="101"/>
    </row>
  </sheetData>
  <mergeCells count="3">
    <mergeCell ref="L2:M2"/>
    <mergeCell ref="B2:H2"/>
    <mergeCell ref="O2:P3"/>
  </mergeCells>
  <hyperlinks>
    <hyperlink ref="O2:P3" location="'Table of Contents'!A1" display="Go to Table of Contents" xr:uid="{00000000-0004-0000-06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vt:i4>
      </vt:variant>
    </vt:vector>
  </HeadingPairs>
  <TitlesOfParts>
    <vt:vector size="42" baseType="lpstr">
      <vt:lpstr>E-Newsletter Jan-Mar 2026</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1'!_Hlk189580260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Medha Shekar</cp:lastModifiedBy>
  <dcterms:created xsi:type="dcterms:W3CDTF">2021-07-05T10:28:46Z</dcterms:created>
  <dcterms:modified xsi:type="dcterms:W3CDTF">2026-05-21T06:47:22Z</dcterms:modified>
</cp:coreProperties>
</file>