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anpreet Kaur\Desktop\Manpreet - Board Sec\New Newsletters\Oct- Dec 2025\"/>
    </mc:Choice>
  </mc:AlternateContent>
  <xr:revisionPtr revIDLastSave="0" documentId="13_ncr:1_{25CE0FD3-1B4D-484F-8F23-2CD884A72249}" xr6:coauthVersionLast="47" xr6:coauthVersionMax="47" xr10:uidLastSave="{00000000-0000-0000-0000-000000000000}"/>
  <bookViews>
    <workbookView xWindow="-120" yWindow="-120" windowWidth="29040" windowHeight="15720" firstSheet="1" activeTab="1" xr2:uid="{00000000-000D-0000-FFFF-FFFF00000000}"/>
  </bookViews>
  <sheets>
    <sheet name="E-Newsletter Oct-Dec 2025" sheetId="43" r:id="rId1"/>
    <sheet name="Table of Contents" sheetId="44" r:id="rId2"/>
    <sheet name="Table 1" sheetId="64" r:id="rId3"/>
    <sheet name="Table 2" sheetId="49" r:id="rId4"/>
    <sheet name="Table 3" sheetId="3" r:id="rId5"/>
    <sheet name="Table 4" sheetId="5" r:id="rId6"/>
    <sheet name="Table 5" sheetId="4" r:id="rId7"/>
    <sheet name="Table 6" sheetId="20" r:id="rId8"/>
    <sheet name="Table 7" sheetId="6" r:id="rId9"/>
    <sheet name="Table 8" sheetId="9" r:id="rId10"/>
    <sheet name="Table 9" sheetId="14" r:id="rId11"/>
    <sheet name="Table 10" sheetId="60" r:id="rId12"/>
    <sheet name="Table 11" sheetId="7" r:id="rId13"/>
    <sheet name="Table 12" sheetId="59" r:id="rId14"/>
    <sheet name="Table 13" sheetId="50" r:id="rId15"/>
    <sheet name="Table 14" sheetId="11" r:id="rId16"/>
    <sheet name="Table 15" sheetId="51" r:id="rId17"/>
    <sheet name="Table 16" sheetId="13" r:id="rId18"/>
    <sheet name="Table 17" sheetId="15" r:id="rId19"/>
    <sheet name="Table 18" sheetId="16" r:id="rId20"/>
    <sheet name="Table 19" sheetId="17" r:id="rId21"/>
    <sheet name="Table 20" sheetId="18" r:id="rId22"/>
    <sheet name="Table 21" sheetId="19" r:id="rId23"/>
    <sheet name="Table 22" sheetId="21" r:id="rId24"/>
    <sheet name="Table 23" sheetId="63" r:id="rId25"/>
    <sheet name="Table 24" sheetId="65" r:id="rId26"/>
    <sheet name="Table 25" sheetId="22" r:id="rId27"/>
    <sheet name="Table 26" sheetId="54" r:id="rId28"/>
    <sheet name="Table 27" sheetId="23" r:id="rId29"/>
    <sheet name="Table 28" sheetId="24" r:id="rId30"/>
    <sheet name="Table 29" sheetId="25" r:id="rId31"/>
    <sheet name="Table 30" sheetId="26" r:id="rId32"/>
    <sheet name="Table 31" sheetId="28" r:id="rId33"/>
    <sheet name="Table 32" sheetId="29" r:id="rId34"/>
    <sheet name="Table 33" sheetId="30" r:id="rId35"/>
    <sheet name="Table 34" sheetId="31" r:id="rId36"/>
    <sheet name="Table 35" sheetId="32" r:id="rId37"/>
    <sheet name="Table 36" sheetId="33" r:id="rId38"/>
    <sheet name="Table 37" sheetId="34" r:id="rId39"/>
    <sheet name="Table 38" sheetId="35" r:id="rId40"/>
    <sheet name="Table 39" sheetId="36" r:id="rId41"/>
    <sheet name="Table 40" sheetId="37" r:id="rId42"/>
  </sheets>
  <definedNames>
    <definedName name="_Hlk189580260" localSheetId="2">'Table 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0" i="51" l="1"/>
  <c r="N10" i="51"/>
  <c r="E36" i="4" l="1"/>
  <c r="E37" i="4" s="1"/>
  <c r="E38" i="4" s="1"/>
  <c r="E39" i="4" s="1"/>
  <c r="E40" i="4" s="1"/>
  <c r="E41" i="4" s="1"/>
  <c r="E42" i="4" s="1"/>
  <c r="E43" i="4" s="1"/>
  <c r="F36" i="4"/>
  <c r="F37" i="4" s="1"/>
  <c r="F38" i="4" s="1"/>
  <c r="F39" i="4" s="1"/>
  <c r="F40" i="4" s="1"/>
  <c r="F41" i="4" s="1"/>
  <c r="F42" i="4" s="1"/>
  <c r="F43" i="4" s="1"/>
  <c r="G36" i="4"/>
  <c r="G37" i="4" s="1"/>
  <c r="G38" i="4" s="1"/>
  <c r="G39" i="4" s="1"/>
  <c r="G40" i="4" s="1"/>
  <c r="G41" i="4" s="1"/>
  <c r="G42" i="4" s="1"/>
  <c r="G43" i="4" s="1"/>
  <c r="D36" i="4"/>
  <c r="D37" i="4" s="1"/>
  <c r="Q6" i="51"/>
  <c r="Q7" i="51"/>
  <c r="Q8" i="51"/>
  <c r="Q9" i="51"/>
  <c r="N14" i="51"/>
  <c r="N15" i="51"/>
  <c r="N16" i="51"/>
  <c r="N17" i="51"/>
  <c r="T52" i="3"/>
  <c r="T51" i="3"/>
  <c r="T53" i="3"/>
  <c r="T50" i="3"/>
  <c r="T49" i="3"/>
  <c r="T48" i="3"/>
  <c r="T47" i="3"/>
  <c r="T46" i="3"/>
  <c r="AA22" i="3"/>
  <c r="AA23" i="3"/>
  <c r="AA24" i="3"/>
  <c r="AA25" i="3"/>
  <c r="AA26" i="3"/>
  <c r="AA21" i="3"/>
  <c r="AA16" i="3"/>
  <c r="S53" i="3"/>
  <c r="S52" i="3"/>
  <c r="S51" i="3"/>
  <c r="S50" i="3"/>
  <c r="S49" i="3"/>
  <c r="S48" i="3"/>
  <c r="S47" i="3"/>
  <c r="S46" i="3"/>
  <c r="AA27" i="3"/>
  <c r="N18" i="51" l="1"/>
  <c r="D38" i="4"/>
  <c r="D39" i="4" s="1"/>
  <c r="D40" i="4" s="1"/>
  <c r="D41" i="4" s="1"/>
  <c r="D42" i="4" s="1"/>
  <c r="D43" i="4" s="1"/>
  <c r="Q26" i="49" l="1"/>
  <c r="P21" i="32" l="1"/>
  <c r="D21" i="5" l="1"/>
  <c r="T40" i="3" l="1"/>
  <c r="M18" i="6" l="1"/>
  <c r="N21" i="16"/>
  <c r="N20" i="16"/>
  <c r="N19" i="16"/>
  <c r="D19" i="5"/>
  <c r="D20" i="5"/>
  <c r="D22" i="5"/>
  <c r="F19" i="5"/>
  <c r="E19" i="5"/>
  <c r="P26" i="7"/>
  <c r="P25" i="7"/>
  <c r="P24" i="7"/>
  <c r="P23" i="7"/>
  <c r="P22" i="7"/>
  <c r="P21" i="7"/>
  <c r="M19" i="6"/>
  <c r="M20" i="6"/>
  <c r="M21" i="6"/>
  <c r="F22" i="5"/>
  <c r="F21" i="5"/>
  <c r="F20" i="5"/>
  <c r="E22" i="5"/>
  <c r="E21" i="5"/>
  <c r="E20" i="5"/>
  <c r="V39" i="3"/>
  <c r="V38" i="3"/>
  <c r="V37" i="3"/>
  <c r="V36" i="3"/>
  <c r="V35" i="3"/>
  <c r="V34" i="3"/>
  <c r="V33" i="3"/>
  <c r="V32" i="3"/>
  <c r="U39" i="3"/>
  <c r="U38" i="3"/>
  <c r="U36" i="3"/>
  <c r="U34" i="3"/>
  <c r="U32" i="3"/>
  <c r="S32" i="3"/>
  <c r="S39" i="3"/>
  <c r="S38" i="3"/>
  <c r="S37" i="3"/>
  <c r="S36" i="3"/>
  <c r="S35" i="3"/>
  <c r="S34" i="3"/>
  <c r="S33" i="3"/>
  <c r="N24" i="16"/>
  <c r="N23" i="16"/>
  <c r="N22" i="16"/>
  <c r="M22" i="6" l="1"/>
  <c r="N22" i="6" s="1"/>
  <c r="U40" i="3"/>
  <c r="U49" i="3" s="1"/>
  <c r="V40" i="3"/>
  <c r="V53" i="3" s="1"/>
  <c r="S40" i="3"/>
  <c r="E23" i="5"/>
  <c r="E29" i="5" s="1"/>
  <c r="D23" i="5"/>
  <c r="D29" i="5" s="1"/>
  <c r="F23" i="5"/>
  <c r="F30" i="5" s="1"/>
  <c r="P27" i="7"/>
  <c r="N21" i="6" l="1"/>
  <c r="N19" i="6"/>
  <c r="N18" i="6"/>
  <c r="N20" i="6"/>
  <c r="E30" i="5"/>
  <c r="E28" i="5"/>
  <c r="E27" i="5"/>
  <c r="V46" i="3"/>
  <c r="V48" i="3"/>
  <c r="V50" i="3"/>
  <c r="V52" i="3"/>
  <c r="V47" i="3"/>
  <c r="V49" i="3"/>
  <c r="V51" i="3"/>
  <c r="U53" i="3"/>
  <c r="U50" i="3"/>
  <c r="U52" i="3"/>
  <c r="U47" i="3"/>
  <c r="U46" i="3"/>
  <c r="U51" i="3"/>
  <c r="U48" i="3"/>
  <c r="D28" i="5"/>
  <c r="D27" i="5"/>
  <c r="F27" i="5"/>
  <c r="D30" i="5"/>
  <c r="F29" i="5"/>
  <c r="F28" i="5"/>
  <c r="Q26" i="7"/>
  <c r="Q25" i="7"/>
  <c r="Q24" i="7"/>
  <c r="Q21" i="7"/>
  <c r="Q23" i="7"/>
  <c r="Q22" i="7"/>
</calcChain>
</file>

<file path=xl/sharedStrings.xml><?xml version="1.0" encoding="utf-8"?>
<sst xmlns="http://schemas.openxmlformats.org/spreadsheetml/2006/main" count="1927" uniqueCount="894">
  <si>
    <t>(Number)</t>
  </si>
  <si>
    <t xml:space="preserve">Year / Quarter </t>
  </si>
  <si>
    <t>CIRPs at the beginning of the Period</t>
  </si>
  <si>
    <t>Admitted</t>
  </si>
  <si>
    <t>CIRPs at the end of the Period</t>
  </si>
  <si>
    <t>Appeal/Review/ Settled</t>
  </si>
  <si>
    <t>Withdrawal under Section 12A</t>
  </si>
  <si>
    <t>Approval of Resolution Plan</t>
  </si>
  <si>
    <t>Commencement of Liquidation</t>
  </si>
  <si>
    <t>2016 - 17</t>
  </si>
  <si>
    <t>2017 - 18</t>
  </si>
  <si>
    <t>2018 - 19</t>
  </si>
  <si>
    <t xml:space="preserve">Total </t>
  </si>
  <si>
    <t>NA</t>
  </si>
  <si>
    <t>Sector</t>
  </si>
  <si>
    <t>No. of CIRPs</t>
  </si>
  <si>
    <t xml:space="preserve">Closed </t>
  </si>
  <si>
    <t>Ongoing</t>
  </si>
  <si>
    <t>Withdrawal under Section 12 A</t>
  </si>
  <si>
    <t>Total</t>
  </si>
  <si>
    <t>Manufacturing</t>
  </si>
  <si>
    <t>Food, Beverages &amp; Tobacco Products</t>
  </si>
  <si>
    <t xml:space="preserve">Chemicals &amp; Chemical Products </t>
  </si>
  <si>
    <t xml:space="preserve">Electrical Machinery &amp; Apparatus </t>
  </si>
  <si>
    <t>Fabricated Metal Products</t>
  </si>
  <si>
    <t>Machinery &amp; Equipment</t>
  </si>
  <si>
    <t>Textiles, Leather &amp; Apparel Products</t>
  </si>
  <si>
    <t>Wood, Rubber, Plastic &amp; Paper Products</t>
  </si>
  <si>
    <t>Basic Metals</t>
  </si>
  <si>
    <t>Others</t>
  </si>
  <si>
    <t>Real Estate, Renting &amp; Business Activities</t>
  </si>
  <si>
    <t>Real Estate Activities</t>
  </si>
  <si>
    <t>Computer and related activities</t>
  </si>
  <si>
    <t>Research and Development</t>
  </si>
  <si>
    <t>Other Business Activities</t>
  </si>
  <si>
    <t>Construction</t>
  </si>
  <si>
    <t>Wholesale &amp; Retail Trade</t>
  </si>
  <si>
    <t>Hotels &amp; Restaurants</t>
  </si>
  <si>
    <t>Electricity &amp; Others</t>
  </si>
  <si>
    <t>Transport, Storage &amp; Communications</t>
  </si>
  <si>
    <t>Note: The distribution is based on the CIN of CDs and as per National Industrial Classification (NIC 2004).</t>
  </si>
  <si>
    <t>No. of CIRPs Initiated by</t>
  </si>
  <si>
    <t>Operational Creditors</t>
  </si>
  <si>
    <t>Financial Creditors</t>
  </si>
  <si>
    <t>Corporate Debtors</t>
  </si>
  <si>
    <t>Outcome</t>
  </si>
  <si>
    <t>Description</t>
  </si>
  <si>
    <t>CIRPs initiated by</t>
  </si>
  <si>
    <t>Status of CIRPs</t>
  </si>
  <si>
    <t>Closure by Appeal/Review/Settled</t>
  </si>
  <si>
    <t>Closure by Withdrawal u/s 12A</t>
  </si>
  <si>
    <t xml:space="preserve">Closure by Approval of Resolution Plan </t>
  </si>
  <si>
    <t>Closure by Commencement of Liquidation</t>
  </si>
  <si>
    <t xml:space="preserve">Ongoing </t>
  </si>
  <si>
    <t>CIRPs yielding Resolution Plans</t>
  </si>
  <si>
    <t>Average time taken for Closure of CIRP</t>
  </si>
  <si>
    <t>CIRPs yielding Liquidations</t>
  </si>
  <si>
    <t>Liquidation Value as % of Claims</t>
  </si>
  <si>
    <t>Closed on Appeal / Review / Settled</t>
  </si>
  <si>
    <t>Closed by Withdrawal under section 12A</t>
  </si>
  <si>
    <t xml:space="preserve">Closed by Resolution </t>
  </si>
  <si>
    <t>Closed by Liquidation</t>
  </si>
  <si>
    <t>Ongoing CIRP</t>
  </si>
  <si>
    <t>&gt; 270 days</t>
  </si>
  <si>
    <t>&gt; 180 days ≤ 270 days</t>
  </si>
  <si>
    <t>&gt; 90 days ≤ 180 days</t>
  </si>
  <si>
    <t>≤ 90 days</t>
  </si>
  <si>
    <t>Amount of Claims Admitted* (₹ crore)</t>
  </si>
  <si>
    <t>≤ 01</t>
  </si>
  <si>
    <t>&gt; 01 ≤ 10</t>
  </si>
  <si>
    <t>&gt; 10 ≤ 50</t>
  </si>
  <si>
    <t>&gt; 50 ≤ 100</t>
  </si>
  <si>
    <t>&gt; 100 ≤ 1000</t>
  </si>
  <si>
    <t>&gt; 1000</t>
  </si>
  <si>
    <t>FC</t>
  </si>
  <si>
    <t>OC</t>
  </si>
  <si>
    <t>CD</t>
  </si>
  <si>
    <t>(Amount in ₹ crore)</t>
  </si>
  <si>
    <t>Sl. No.</t>
  </si>
  <si>
    <t>Name of CD</t>
  </si>
  <si>
    <t>Date of Commencement of CIRP</t>
  </si>
  <si>
    <t>Date of Approval of Resolution Plan</t>
  </si>
  <si>
    <t>CIRP initiated by</t>
  </si>
  <si>
    <t>Liquidation Value</t>
  </si>
  <si>
    <t>Yes</t>
  </si>
  <si>
    <t>No</t>
  </si>
  <si>
    <t>Status of Liquidation</t>
  </si>
  <si>
    <t>Number</t>
  </si>
  <si>
    <t>Initiated</t>
  </si>
  <si>
    <t>Closed by Dissolution</t>
  </si>
  <si>
    <t>&gt; One year ≤ Two years</t>
  </si>
  <si>
    <t>&gt; 270 days ≤ 1 year</t>
  </si>
  <si>
    <t xml:space="preserve">&gt; 180 days ≤ 270 days </t>
  </si>
  <si>
    <t xml:space="preserve">&gt; 90 days ≤ 180 days </t>
  </si>
  <si>
    <t xml:space="preserve">≤ 90 days </t>
  </si>
  <si>
    <r>
      <t xml:space="preserve">(Amount in </t>
    </r>
    <r>
      <rPr>
        <i/>
        <sz val="10"/>
        <color theme="1"/>
        <rFont val="Times New Roman"/>
        <family val="1"/>
      </rPr>
      <t>₹</t>
    </r>
    <r>
      <rPr>
        <i/>
        <sz val="10"/>
        <color rgb="FF000000"/>
        <rFont val="Times New Roman"/>
        <family val="1"/>
      </rPr>
      <t xml:space="preserve"> crore)</t>
    </r>
  </si>
  <si>
    <t>Date of Order of Liquidation</t>
  </si>
  <si>
    <t>Amount of Admitted Claims</t>
  </si>
  <si>
    <t>Sale Proceeds</t>
  </si>
  <si>
    <t>Amount Distributed to Stakeholders</t>
  </si>
  <si>
    <t>Circumstance</t>
  </si>
  <si>
    <t xml:space="preserve">Number of Liquidations </t>
  </si>
  <si>
    <t>Where Final Reports Submitted</t>
  </si>
  <si>
    <r>
      <t xml:space="preserve">(Amount in </t>
    </r>
    <r>
      <rPr>
        <i/>
        <sz val="10"/>
        <color theme="1"/>
        <rFont val="Times New Roman"/>
        <family val="1"/>
      </rPr>
      <t xml:space="preserve">₹ </t>
    </r>
    <r>
      <rPr>
        <i/>
        <sz val="10"/>
        <color rgb="FF000000"/>
        <rFont val="Times New Roman"/>
        <family val="1"/>
      </rPr>
      <t>crore)</t>
    </r>
  </si>
  <si>
    <t>Stakeholders under Section</t>
  </si>
  <si>
    <t>Number of Claimants</t>
  </si>
  <si>
    <t>Amount of claims Admitted</t>
  </si>
  <si>
    <t>Amount Distributed</t>
  </si>
  <si>
    <t>53 (1) (a)</t>
  </si>
  <si>
    <t>53 (1) (b)</t>
  </si>
  <si>
    <t>53 (1) (c)</t>
  </si>
  <si>
    <t>53 (1) (d)</t>
  </si>
  <si>
    <t>53 (1) (e)</t>
  </si>
  <si>
    <t>53 (1) (f)</t>
  </si>
  <si>
    <t>53 (1) (g)</t>
  </si>
  <si>
    <t>53 (1) (h)</t>
  </si>
  <si>
    <t>Total (A)</t>
  </si>
  <si>
    <t>Not Applicable</t>
  </si>
  <si>
    <t>Total (B)</t>
  </si>
  <si>
    <t>Grand Total (A+B)</t>
  </si>
  <si>
    <t>Realisation by all Claimants as a percentage of Liquidation Value</t>
  </si>
  <si>
    <t>Amount Realised</t>
  </si>
  <si>
    <t>Period</t>
  </si>
  <si>
    <t>Liquidations at the beginning</t>
  </si>
  <si>
    <t>Liquidations Commenced</t>
  </si>
  <si>
    <t xml:space="preserve">Liquidation closed by </t>
  </si>
  <si>
    <t>Liquidations at the end of period</t>
  </si>
  <si>
    <t>Withdrawal</t>
  </si>
  <si>
    <t>Final Reports Submitted</t>
  </si>
  <si>
    <t xml:space="preserve">Status </t>
  </si>
  <si>
    <t>No. of Liquidations</t>
  </si>
  <si>
    <t>Closed by withdrawal</t>
  </si>
  <si>
    <t>Final Report Submitted</t>
  </si>
  <si>
    <t>&gt; Two years</t>
  </si>
  <si>
    <t xml:space="preserve">Reason for Voluntary Liquidation </t>
  </si>
  <si>
    <t>No. of Corporate Persons</t>
  </si>
  <si>
    <t>Not carrying business operations</t>
  </si>
  <si>
    <t>Commercially unviable</t>
  </si>
  <si>
    <t>Promoters unable to manage affairs</t>
  </si>
  <si>
    <t>Purpose for which company was formed accomplished / Contract Termination</t>
  </si>
  <si>
    <t>Miscellaneous</t>
  </si>
  <si>
    <t>Details of</t>
  </si>
  <si>
    <t>Assets</t>
  </si>
  <si>
    <t>Outstanding debt</t>
  </si>
  <si>
    <t>Amount paid to creditors</t>
  </si>
  <si>
    <t>Surplus</t>
  </si>
  <si>
    <t>Ongoing Liquidations</t>
  </si>
  <si>
    <t>Name of Corporate Person</t>
  </si>
  <si>
    <t>Date of Commencement</t>
  </si>
  <si>
    <t>Date of Dissolution</t>
  </si>
  <si>
    <t>Realisation of Assets</t>
  </si>
  <si>
    <t>Amount due to Creditors</t>
  </si>
  <si>
    <t>Amount paid to Creditors</t>
  </si>
  <si>
    <t>Liquidation Expenses</t>
  </si>
  <si>
    <t xml:space="preserve">Average time </t>
  </si>
  <si>
    <t>No. of Processes covered</t>
  </si>
  <si>
    <t>Including excluded time</t>
  </si>
  <si>
    <t>Excluding excluded time</t>
  </si>
  <si>
    <t>CIRPs</t>
  </si>
  <si>
    <t>From ICD to approval of resolution plans by AA</t>
  </si>
  <si>
    <t>From ICD to order for Liquidation by AA</t>
  </si>
  <si>
    <t>Liquidations</t>
  </si>
  <si>
    <t>From LCD to submission of final report under Liquidation</t>
  </si>
  <si>
    <t>From LCD to submission of final report under Voluntary Liquidation</t>
  </si>
  <si>
    <t>From LCD to order for dissolution under Liquidation</t>
  </si>
  <si>
    <t>From LCD to order for dissolution under Voluntary Liquidation</t>
  </si>
  <si>
    <r>
      <t xml:space="preserve">(Amount in </t>
    </r>
    <r>
      <rPr>
        <i/>
        <sz val="10"/>
        <color theme="1"/>
        <rFont val="Times New Roman"/>
        <family val="1"/>
      </rPr>
      <t>₹</t>
    </r>
    <r>
      <rPr>
        <i/>
        <sz val="10"/>
        <color rgb="FF000000"/>
        <rFont val="Times New Roman"/>
        <family val="1"/>
      </rPr>
      <t xml:space="preserve"> lakh)</t>
    </r>
  </si>
  <si>
    <t>Opening Balance</t>
  </si>
  <si>
    <t>Deposit during the period</t>
  </si>
  <si>
    <t>Withdrawn during the period</t>
  </si>
  <si>
    <t>Balance at the end of the period</t>
  </si>
  <si>
    <t>Applications filed by</t>
  </si>
  <si>
    <t>Adjudicating Authority</t>
  </si>
  <si>
    <t>Debtor
(u/s 94)</t>
  </si>
  <si>
    <t>By Creditor
(u/s 95)</t>
  </si>
  <si>
    <t>Debt Amount</t>
  </si>
  <si>
    <t>NCLT</t>
  </si>
  <si>
    <t>DRT</t>
  </si>
  <si>
    <t>City / Region</t>
  </si>
  <si>
    <t>Registered IPs</t>
  </si>
  <si>
    <t>ICSI IIP</t>
  </si>
  <si>
    <t>New Delhi</t>
  </si>
  <si>
    <t>Rest of Northern Region</t>
  </si>
  <si>
    <t>Mumbai</t>
  </si>
  <si>
    <t>Rest of Western Region</t>
  </si>
  <si>
    <t>Chennai</t>
  </si>
  <si>
    <t>Rest of Southern Region</t>
  </si>
  <si>
    <t xml:space="preserve">Kolkata </t>
  </si>
  <si>
    <t>Rest of Eastern Region</t>
  </si>
  <si>
    <t>Year / Quarter</t>
  </si>
  <si>
    <t>Registered at the beginning of the period</t>
  </si>
  <si>
    <t>Registered during the period</t>
  </si>
  <si>
    <t>Cancelled during the period on account of</t>
  </si>
  <si>
    <t>Registered at the end of the period</t>
  </si>
  <si>
    <t>Disciplinary Process</t>
  </si>
  <si>
    <t>Death</t>
  </si>
  <si>
    <t>Eligibility</t>
  </si>
  <si>
    <t>No. of IPs</t>
  </si>
  <si>
    <t>Male</t>
  </si>
  <si>
    <t>Female</t>
  </si>
  <si>
    <t>Member of ICAI</t>
  </si>
  <si>
    <t>Member of ICSI</t>
  </si>
  <si>
    <t>Member of ICMAI</t>
  </si>
  <si>
    <t>Member of Bar Council</t>
  </si>
  <si>
    <t>Managerial Experience</t>
  </si>
  <si>
    <t>Age Group (in years)</t>
  </si>
  <si>
    <t>IPs having AFA</t>
  </si>
  <si>
    <t>&gt; 40 ≤ 50</t>
  </si>
  <si>
    <t>&gt; 50 ≤ 60</t>
  </si>
  <si>
    <t>&gt; 60 ≤ 70</t>
  </si>
  <si>
    <t>&gt; 70 ≤ 80</t>
  </si>
  <si>
    <t>&gt; 80 ≤ 90</t>
  </si>
  <si>
    <t>&gt; 90</t>
  </si>
  <si>
    <t>Where RP is different from the IRP</t>
  </si>
  <si>
    <t>Where RPs have been appointed</t>
  </si>
  <si>
    <t>Quarter</t>
  </si>
  <si>
    <t>No. of IPEs</t>
  </si>
  <si>
    <t>Recognised</t>
  </si>
  <si>
    <t>Derecognised</t>
  </si>
  <si>
    <t>At the end of the Period</t>
  </si>
  <si>
    <t>Number of</t>
  </si>
  <si>
    <t>Pre-registration Courses conducted</t>
  </si>
  <si>
    <t>CPE Programmes conducted</t>
  </si>
  <si>
    <t>Training Workshops for Ips</t>
  </si>
  <si>
    <t>Other Workshops/ Webinars/ Roundtables/ seminars</t>
  </si>
  <si>
    <t>Disciplinary Orders Issued</t>
  </si>
  <si>
    <t>Complaints forwarded by IBBI disposed</t>
  </si>
  <si>
    <t>2019 - 20</t>
  </si>
  <si>
    <t>Number of CPE Hours earned by members of</t>
  </si>
  <si>
    <t>(Number, except as stated)</t>
  </si>
  <si>
    <t xml:space="preserve">At the end of Year / Month </t>
  </si>
  <si>
    <t>Creditors having agreement with NeSL</t>
  </si>
  <si>
    <t>Creditors who have submitted information</t>
  </si>
  <si>
    <t xml:space="preserve">Debtors whose information is submitted by </t>
  </si>
  <si>
    <t>Loan records 
on-boarded by</t>
  </si>
  <si>
    <t xml:space="preserve">Amount of underlying debt 
(₹ crore)	</t>
  </si>
  <si>
    <t>User registrations (debtors)</t>
  </si>
  <si>
    <t>Loan records authenticated by debtors</t>
  </si>
  <si>
    <t xml:space="preserve">No. of Defaults authenticated by debtors </t>
  </si>
  <si>
    <t>FCs</t>
  </si>
  <si>
    <t>OCs</t>
  </si>
  <si>
    <t>No. of Debtors</t>
  </si>
  <si>
    <t>Jun, 2020</t>
  </si>
  <si>
    <t>Sep, 2020</t>
  </si>
  <si>
    <t>Dec, 2020</t>
  </si>
  <si>
    <t>Mar, 2021</t>
  </si>
  <si>
    <t>Registered Valuer Organisation</t>
  </si>
  <si>
    <t>Asset Class</t>
  </si>
  <si>
    <t>Land &amp; Building</t>
  </si>
  <si>
    <t>Plant &amp; Machinery</t>
  </si>
  <si>
    <t>Securities or Financial Assets</t>
  </si>
  <si>
    <t>RVO Estate Managers and Appraisers Foundation</t>
  </si>
  <si>
    <t>IOV Registered Valuers Foundation</t>
  </si>
  <si>
    <t>ICSI Registered Valuers Organisation</t>
  </si>
  <si>
    <t>ICMAI Registered Valuers Organisation</t>
  </si>
  <si>
    <t>ICAI Registered Valuers Organisation</t>
  </si>
  <si>
    <t>PVAI Valuation Professional Organisation</t>
  </si>
  <si>
    <t>CVSRTA Registered Valuers Association</t>
  </si>
  <si>
    <t>Nandadeep Valuers Foundation</t>
  </si>
  <si>
    <t>All India Institute of Valuers Foundation</t>
  </si>
  <si>
    <t>International Business Valuers Association</t>
  </si>
  <si>
    <t>Entities Registered</t>
  </si>
  <si>
    <t>Registration in the Asset Class</t>
  </si>
  <si>
    <t>IIV India registered Valuers Foundation</t>
  </si>
  <si>
    <t>CEV Integral Appraisers Foundation</t>
  </si>
  <si>
    <t>Divya Jyoti Foundation</t>
  </si>
  <si>
    <t xml:space="preserve">        (Number)</t>
  </si>
  <si>
    <t>&gt; 30 ≤ 40</t>
  </si>
  <si>
    <t>Apr - Jun, 2021</t>
  </si>
  <si>
    <t xml:space="preserve"> </t>
  </si>
  <si>
    <t>Jun, 2021</t>
  </si>
  <si>
    <t>2020 - 21</t>
  </si>
  <si>
    <t>Appeal/Review/ Settled/Wtihdrawn</t>
  </si>
  <si>
    <t>Real Estate</t>
  </si>
  <si>
    <t>Retail Trade</t>
  </si>
  <si>
    <t>Hotels</t>
  </si>
  <si>
    <t>Electricity</t>
  </si>
  <si>
    <t>Transport</t>
  </si>
  <si>
    <t>Number of CIRPs</t>
  </si>
  <si>
    <t>%</t>
  </si>
  <si>
    <t>Electrosteel Steels</t>
  </si>
  <si>
    <t xml:space="preserve">Bhushan Steel </t>
  </si>
  <si>
    <t xml:space="preserve">Monnet Ispat &amp; Energy </t>
  </si>
  <si>
    <t xml:space="preserve">Essar Steel India </t>
  </si>
  <si>
    <t xml:space="preserve">Alok Industries </t>
  </si>
  <si>
    <t xml:space="preserve">Jyoti Structures </t>
  </si>
  <si>
    <t xml:space="preserve">Bhushan Power &amp; Steel </t>
  </si>
  <si>
    <t xml:space="preserve">Amtek Auto </t>
  </si>
  <si>
    <t xml:space="preserve">No. of Records </t>
  </si>
  <si>
    <t>No. of Loan records on-boarded</t>
  </si>
  <si>
    <t>No. of debtors registered</t>
  </si>
  <si>
    <t>No. of records authenticated</t>
  </si>
  <si>
    <t>Appeal/Review/Settled</t>
  </si>
  <si>
    <t>Withdrawal u/s 12A</t>
  </si>
  <si>
    <t xml:space="preserve">Approval of Resolution Plan </t>
  </si>
  <si>
    <t>Table No.</t>
  </si>
  <si>
    <t>Table of Contents</t>
  </si>
  <si>
    <t>Figure No.</t>
  </si>
  <si>
    <t>Corporate Insolvency Resolution Process</t>
  </si>
  <si>
    <t>1, 2</t>
  </si>
  <si>
    <t>3, 4, 5, 6</t>
  </si>
  <si>
    <t>Reasons for Liquidations</t>
  </si>
  <si>
    <t>Claims in Liquidation Process</t>
  </si>
  <si>
    <t>Realisations under Voluntary Liquidation</t>
  </si>
  <si>
    <t xml:space="preserve">Insolvency Resolution of Personal Guarantors </t>
  </si>
  <si>
    <t xml:space="preserve">Registration and Cancellation of Registrations of IPs </t>
  </si>
  <si>
    <t>Details of information with NeSL</t>
  </si>
  <si>
    <t>Go to Table of Contents</t>
  </si>
  <si>
    <t>CPE hours earned by the IPs</t>
  </si>
  <si>
    <r>
      <rPr>
        <b/>
        <u/>
        <sz val="10"/>
        <rFont val="Times New Roman"/>
        <family val="1"/>
      </rPr>
      <t>Disclaimer:</t>
    </r>
    <r>
      <rPr>
        <sz val="10"/>
        <rFont val="Times New Roman"/>
        <family val="1"/>
      </rPr>
      <t xml:space="preserve"> This E-Newsletter is meant for the sole purpose of creating awareness and must not be used as a guide for taking or recommending any action or decision, commercial or otherwise. The reader must do his/ her own research or seek professional advice if he/she intends to take any action or decision in any matter covered in this E-Newsletter. 
</t>
    </r>
  </si>
  <si>
    <t>Value 
(₹ crore)</t>
  </si>
  <si>
    <t>CoC decided to liquidate the CD during CIRP 
(u/s 33(2))</t>
  </si>
  <si>
    <t>AA did not receive any resolution plan for approval 
(u/s 33(1)(a))</t>
  </si>
  <si>
    <t>AA rejected the resolution plan for non-compliance with the requirements 
(u/s 33(1)(b))</t>
  </si>
  <si>
    <t>CD contravened provisions of resolution plan 
(u/s 33(3))</t>
  </si>
  <si>
    <t>≤ ₹ 1 crore</t>
  </si>
  <si>
    <t>&gt; ₹ 1 crore ≤ ₹ 10 crore</t>
  </si>
  <si>
    <t>&gt; ₹ 10 crore  ≤ ₹ 50 crore</t>
  </si>
  <si>
    <t>&gt; ₹ 50 crore ≤ ₹ 100 crore</t>
  </si>
  <si>
    <t>&gt; ₹ 100 crore  ≤ ₹ 1000 crore</t>
  </si>
  <si>
    <t>&gt; ₹ 1000 crore</t>
  </si>
  <si>
    <t>Activities by IPAs</t>
  </si>
  <si>
    <t>Jul - Sep, 2021</t>
  </si>
  <si>
    <t>≤ 30</t>
  </si>
  <si>
    <t>Sep, 2021</t>
  </si>
  <si>
    <t>As on Sep 21</t>
  </si>
  <si>
    <t>Closure by</t>
  </si>
  <si>
    <t>Oct-Dec, 2021</t>
  </si>
  <si>
    <t>Dec,2021</t>
  </si>
  <si>
    <t>As on Dec 21</t>
  </si>
  <si>
    <t>As on June 21</t>
  </si>
  <si>
    <t>NA: Not Available </t>
  </si>
  <si>
    <r>
      <t xml:space="preserve">Value of records authenticated
</t>
    </r>
    <r>
      <rPr>
        <b/>
        <i/>
        <sz val="10"/>
        <color theme="0"/>
        <rFont val="Times New Roman"/>
        <family val="1"/>
      </rPr>
      <t>(Amt. in ₹ lakh crore)</t>
    </r>
  </si>
  <si>
    <t>Go To Table of Contents</t>
  </si>
  <si>
    <t>Age Group 
(in years)</t>
  </si>
  <si>
    <t>2021 - 22</t>
  </si>
  <si>
    <t>Nature of transactions</t>
  </si>
  <si>
    <t>Applications Filed</t>
  </si>
  <si>
    <t>Number of transactions</t>
  </si>
  <si>
    <t>Amount involved</t>
  </si>
  <si>
    <t>Preferential</t>
  </si>
  <si>
    <t>Undervalued</t>
  </si>
  <si>
    <t>Fraudulent</t>
  </si>
  <si>
    <t>Extortionate</t>
  </si>
  <si>
    <t>-</t>
  </si>
  <si>
    <t>Combination</t>
  </si>
  <si>
    <t xml:space="preserve"> -</t>
  </si>
  <si>
    <t>Details of Avoidance Applications and Disposal</t>
  </si>
  <si>
    <t>Failing to Meet Eligibility Norms</t>
  </si>
  <si>
    <t>Realisation by creditors as % of Liquidation Value</t>
  </si>
  <si>
    <t>Realisation by creditors as % of their Claims</t>
  </si>
  <si>
    <t xml:space="preserve">Total Admitted Claims </t>
  </si>
  <si>
    <t>Final Report submitted</t>
  </si>
  <si>
    <t>Details of Closed Liquidations</t>
  </si>
  <si>
    <t>Before appointment of RP</t>
  </si>
  <si>
    <t>No. of applications filed</t>
  </si>
  <si>
    <t>No. of Applications withdrawn</t>
  </si>
  <si>
    <t>No. of Applications dismissed/ rejected</t>
  </si>
  <si>
    <t>After appointment of RP</t>
  </si>
  <si>
    <t>No. of cases Admitted</t>
  </si>
  <si>
    <t># Registration with validity of six months. These registrations expired by June 30, 2017.</t>
  </si>
  <si>
    <t>Assessors and Registered Valuers foundation</t>
  </si>
  <si>
    <t>IIV India Registered Valuers Foundation</t>
  </si>
  <si>
    <t>Amount (in ₹ crore)</t>
  </si>
  <si>
    <t>Admitted Claims</t>
  </si>
  <si>
    <t>Fair Value</t>
  </si>
  <si>
    <t>CDs</t>
  </si>
  <si>
    <t>Total (Individual)</t>
  </si>
  <si>
    <t>Total (IPE as IP)</t>
  </si>
  <si>
    <t>Average CPE hours</t>
  </si>
  <si>
    <t>per registered IP</t>
  </si>
  <si>
    <t xml:space="preserve"> RVO Estate Managers and Appraisers Foundation</t>
  </si>
  <si>
    <t>Amount of Claims Admitted (₹ crore)</t>
  </si>
  <si>
    <t>Paid-up capital*</t>
  </si>
  <si>
    <t>No. of cases where RPs have been appointed*</t>
  </si>
  <si>
    <t>IIIP ICAI</t>
  </si>
  <si>
    <t>2022 - 23</t>
  </si>
  <si>
    <t>FiSPs</t>
  </si>
  <si>
    <t>No. of Cases</t>
  </si>
  <si>
    <t>Resolution plans approved</t>
  </si>
  <si>
    <r>
      <t xml:space="preserve">(Amount in </t>
    </r>
    <r>
      <rPr>
        <i/>
        <sz val="10"/>
        <color theme="1"/>
        <rFont val="Times New Roman"/>
        <family val="1"/>
      </rPr>
      <t>₹</t>
    </r>
    <r>
      <rPr>
        <i/>
        <sz val="10"/>
        <color rgb="FF000000"/>
        <rFont val="Times New Roman"/>
        <family val="1"/>
      </rPr>
      <t xml:space="preserve"> lakh crore)</t>
    </r>
  </si>
  <si>
    <t>***</t>
  </si>
  <si>
    <t>Srei Equipment Finance Limited</t>
  </si>
  <si>
    <t>Srei Infrastructure Finance Limited</t>
  </si>
  <si>
    <t>2017 – 18</t>
  </si>
  <si>
    <t>2018 – 19</t>
  </si>
  <si>
    <t>2019 – 20</t>
  </si>
  <si>
    <t>2020 – 21</t>
  </si>
  <si>
    <t>2021 – 22</t>
  </si>
  <si>
    <t>2022 – 23</t>
  </si>
  <si>
    <t>Liquidations for which Final Reports submitted</t>
  </si>
  <si>
    <t>Ahmedabad</t>
  </si>
  <si>
    <t>Kolkata</t>
  </si>
  <si>
    <t>Ongoing processes</t>
  </si>
  <si>
    <t>Resolution Applicant</t>
  </si>
  <si>
    <t>Amount Admitted</t>
  </si>
  <si>
    <t>Amount Realized</t>
  </si>
  <si>
    <t>Realisation as % of Liquidation value</t>
  </si>
  <si>
    <t>Name of FiSP</t>
  </si>
  <si>
    <t>Claims of Financial Creditors Dealt Under Resolution</t>
  </si>
  <si>
    <t>Dewan Housing Finance Corporation Ltd</t>
  </si>
  <si>
    <t>Piramal Capital &amp; Housing Finance Limited</t>
  </si>
  <si>
    <t>National Asset Reconstruction Company Limited</t>
  </si>
  <si>
    <t>Sl.</t>
  </si>
  <si>
    <t>Realization as
% of admitted claims</t>
  </si>
  <si>
    <t>Mode of Closure of Liquidation Processes</t>
  </si>
  <si>
    <t>Details of resolution plans approved for FiSPs</t>
  </si>
  <si>
    <t>2023 - 24</t>
  </si>
  <si>
    <t>Name of the CD</t>
  </si>
  <si>
    <t>Date of admission</t>
  </si>
  <si>
    <t>Name of the NCLT Bench</t>
  </si>
  <si>
    <t>Kethos Tiles Private Limited</t>
  </si>
  <si>
    <t>Shreemati Fashions Private Limited</t>
  </si>
  <si>
    <t>Details of Voluntary Liquidations (Excluding Withdrawals)</t>
  </si>
  <si>
    <t>Reliance Capital Ltd</t>
  </si>
  <si>
    <t>IndusInd International Holdings Limited</t>
  </si>
  <si>
    <t>As on March, 2024</t>
  </si>
  <si>
    <t xml:space="preserve">        Closed by Going Concern Sale</t>
  </si>
  <si>
    <t xml:space="preserve">        Closed by Compromise / Arrangement</t>
  </si>
  <si>
    <t>Total Closed cases (A+B+C)</t>
  </si>
  <si>
    <t>2023 – 24</t>
  </si>
  <si>
    <t xml:space="preserve">2022 – 23 </t>
  </si>
  <si>
    <t>* This includes the admitted cases and cases which are withdrawn or dismissed or rejected after appointment of RP.</t>
  </si>
  <si>
    <t>Grand Total</t>
  </si>
  <si>
    <t xml:space="preserve">2016 - 17 (Nov – Dec) # </t>
  </si>
  <si>
    <t>2016 - 17 (Jan – Mar)</t>
  </si>
  <si>
    <t xml:space="preserve">2023 – 24 </t>
  </si>
  <si>
    <t>IPA of ICMAI</t>
  </si>
  <si>
    <t>PGIP Qualified</t>
  </si>
  <si>
    <t xml:space="preserve">Sl. No. </t>
  </si>
  <si>
    <t>Name of Corporate Debtor</t>
  </si>
  <si>
    <t>Defunct (Yes / No)</t>
  </si>
  <si>
    <t>Realisable Value as % of</t>
  </si>
  <si>
    <t>Total Realisable Amount by Claimants</t>
  </si>
  <si>
    <t>Date of Order of Dissolution/ Closure</t>
  </si>
  <si>
    <t>Average Time taken for order of Liquidation</t>
  </si>
  <si>
    <t xml:space="preserve">0 means an amount below two decimals </t>
  </si>
  <si>
    <t>NA means Not Applicable</t>
  </si>
  <si>
    <t>Notes: '0' means an amount below two decimals;
 '-' means no value
# Data awaited</t>
  </si>
  <si>
    <t>Note: The data are provisional. These are revised on a continuous basis as further information is received.
Debt data not available in 633 cases.</t>
  </si>
  <si>
    <t>IOV: IOV Registered Valuers Foundation</t>
  </si>
  <si>
    <t>ICSI: ICSI Registered Valuers Organisation</t>
  </si>
  <si>
    <t>ICMAI: ICMAI Registered Valuers Organisation</t>
  </si>
  <si>
    <t>ICAI: ICAI Registered Valuers Organisation</t>
  </si>
  <si>
    <t>PVAI: PVAI Valuation Professional Organisation</t>
  </si>
  <si>
    <t>CVSRTA: CVSRTA Registered Valuers Association</t>
  </si>
  <si>
    <t>CEV: CEV Integral Appraisers Foundation</t>
  </si>
  <si>
    <t>DJF: Divya Jyoti Foundation</t>
  </si>
  <si>
    <t>IBVA: International Business Valuers Association</t>
  </si>
  <si>
    <t>AIVA: All India Valuers Association</t>
  </si>
  <si>
    <t>AaRVF: Assessors and Registered Valuers foundation</t>
  </si>
  <si>
    <t>Year-wise and Stakeholder-wise Initiation of CIRPs</t>
  </si>
  <si>
    <t>Reason for Withdrawal*</t>
  </si>
  <si>
    <t>Full settlement with the applicant</t>
  </si>
  <si>
    <t>Full settlement with other creditors</t>
  </si>
  <si>
    <t>Agreement to settle in future</t>
  </si>
  <si>
    <t>Other settlements with creditors</t>
  </si>
  <si>
    <t xml:space="preserve">      Closed by Dissolution</t>
  </si>
  <si>
    <t xml:space="preserve">      Closed by Going Concern Sale</t>
  </si>
  <si>
    <t xml:space="preserve">      Compromise / Arrangement</t>
  </si>
  <si>
    <t>&gt;Two years</t>
  </si>
  <si>
    <t>CoC decided to liquidate the CD during CIRP</t>
  </si>
  <si>
    <t>AA did not receive any resolution plan for approval</t>
  </si>
  <si>
    <t>AA rejected the resolution plan for non-compliance with the requirements</t>
  </si>
  <si>
    <t>CD contravened provisions of resolution plan</t>
  </si>
  <si>
    <t>Closure:</t>
  </si>
  <si>
    <t xml:space="preserve">     Withdrawn under section 12A</t>
  </si>
  <si>
    <t xml:space="preserve">     Closed on appeal or review or settled</t>
  </si>
  <si>
    <t xml:space="preserve">     Resolution plans approved</t>
  </si>
  <si>
    <t>Ongoing CIRP cases</t>
  </si>
  <si>
    <t xml:space="preserve">     Liquidation orders passed</t>
  </si>
  <si>
    <t>Note: This excludes 1 CD which has moved directly from Board for Industrial and Financial Reconstruction (BIFR) to resolution.</t>
  </si>
  <si>
    <t>Source: Compilation from website of the NCLT and filing by IPs.</t>
  </si>
  <si>
    <t>CIRP cases (Admitted Claims &gt; Rs. 1,000 crore)</t>
  </si>
  <si>
    <t>Realisation by creditors</t>
  </si>
  <si>
    <t>Realisation by creditors as % of Admitted Claims</t>
  </si>
  <si>
    <t xml:space="preserve">        Closed by Dissolution</t>
  </si>
  <si>
    <t xml:space="preserve">        Total Admitted Claims (In Rs. crore)</t>
  </si>
  <si>
    <t xml:space="preserve">        Liquidation Value (In Rs. crore)</t>
  </si>
  <si>
    <t xml:space="preserve">       Total Realisation (In Rs. crore)</t>
  </si>
  <si>
    <t>Vedik Ispat Private Limited</t>
  </si>
  <si>
    <t>Bengaluru</t>
  </si>
  <si>
    <t xml:space="preserve"> NA: Not Applicable.
</t>
  </si>
  <si>
    <t>Table 2: Corporate Insolvency Resolution Process</t>
  </si>
  <si>
    <t>2024 - 25</t>
  </si>
  <si>
    <t>Apr - Jun, 2025</t>
  </si>
  <si>
    <t>Apr – Jun, 2025</t>
  </si>
  <si>
    <t>April - Jun, 2025</t>
  </si>
  <si>
    <t xml:space="preserve">Sl. </t>
  </si>
  <si>
    <t>Time</t>
  </si>
  <si>
    <t>Corporate Liquidation Account</t>
  </si>
  <si>
    <t>Corporate Voluntary Liquidation Account</t>
  </si>
  <si>
    <t>Name of Account</t>
  </si>
  <si>
    <t>Apr-June, 2025</t>
  </si>
  <si>
    <t>July-Sep, 2025</t>
  </si>
  <si>
    <t>July-Sept, 2025</t>
  </si>
  <si>
    <t>This excludes 49 cases where liquidation order has been set aside by NCLT / NCLAT / HC / SC</t>
  </si>
  <si>
    <t>Medhansh Snacks Private Limited</t>
  </si>
  <si>
    <t>Details of CIRP cases as on September 30, 2025</t>
  </si>
  <si>
    <t>Registered IPs and AFAs as on September 30, 2025</t>
  </si>
  <si>
    <t>Table 5: Year-wise and Stakeholder-wise Initiation of CIRPs</t>
  </si>
  <si>
    <t>Table 6: Average Time for approval of Resolution Plans / Orders For Liquidation</t>
  </si>
  <si>
    <t>Table 8: CIRPs yielding Resolution Plans</t>
  </si>
  <si>
    <t>Table 10: Details of resolution plans approved for FiSPs</t>
  </si>
  <si>
    <t>Table 12: Mode of Closure of Liquidation Processes</t>
  </si>
  <si>
    <t>Table 14: Details of Closed Liquidations</t>
  </si>
  <si>
    <t>Table 15: Reasons for Liquidations</t>
  </si>
  <si>
    <t>Table 16: Claims in Liquidation Process</t>
  </si>
  <si>
    <t>Table 19: Reasons For Voluntary Liquidations</t>
  </si>
  <si>
    <t>Table 20: Details of Voluntary Liquidations (Excluding Withdrawals)</t>
  </si>
  <si>
    <t>Table 21: Realisations under Voluntary Liquidation</t>
  </si>
  <si>
    <t>Table 24: Details of Avoidance Applications and Disposal</t>
  </si>
  <si>
    <t xml:space="preserve">Table 25: Insolvency Resolution of Personal Guarantors </t>
  </si>
  <si>
    <t>Table 26: Status of filed applications for initiation of insolvency resolution process of PGs to CDs</t>
  </si>
  <si>
    <t xml:space="preserve">Table 28: Registration and Cancellation of Registrations of IPs </t>
  </si>
  <si>
    <t>Table 33: Activities by IPAs</t>
  </si>
  <si>
    <t>Table 34: CPE hours earned by the IPs</t>
  </si>
  <si>
    <t>Table 35: Details of information with NeSL</t>
  </si>
  <si>
    <t>Status of ongoing CIRPs as on September 30, 2025</t>
  </si>
  <si>
    <t>Details of resolution of Large Cases as on September 30, 2025</t>
  </si>
  <si>
    <t>Sectoral Distribution of CIRPs as on September 30, 2025</t>
  </si>
  <si>
    <t>Outcome of CIRPs initiated Stakeholder-wise, as on September 30, 2025</t>
  </si>
  <si>
    <t>Average Time for approval of Resolution Plans / Orders For Liquidation</t>
  </si>
  <si>
    <t>Status of Liquidation Processes as on September 30, 2025</t>
  </si>
  <si>
    <t>Commencement of Voluntary Liquidations till September 30, 2025</t>
  </si>
  <si>
    <t>Status of Voluntary Liquidations as on September 30, 2025</t>
  </si>
  <si>
    <t>Reasons For Voluntary Liquidations</t>
  </si>
  <si>
    <t xml:space="preserve">Corporate Liquidation Accounts as on September 30, 2025               </t>
  </si>
  <si>
    <t>List of ongoing cases for PPIRP as on September 30, 2025</t>
  </si>
  <si>
    <t>Status of filed applications for initiation of insolvency resolution process of PGs to CDs</t>
  </si>
  <si>
    <t>Distribution of IPs as per their eligibility as on September 30, 2025</t>
  </si>
  <si>
    <t>Age Profile of IPs (individual) as on September 30, 2025</t>
  </si>
  <si>
    <t>Replacement of IRP with RP as on September, 30 2025</t>
  </si>
  <si>
    <t>IPEs as on September 30, 2025</t>
  </si>
  <si>
    <t>Registered Valuers as on September 30, 2025</t>
  </si>
  <si>
    <t>Registered Valuers (Entities) as on September 30, 2025</t>
  </si>
  <si>
    <t xml:space="preserve">Registration of RVs till September 30, 2025  </t>
  </si>
  <si>
    <t xml:space="preserve">Region Wise Registered Valuers as on September 30, 2025  </t>
  </si>
  <si>
    <t xml:space="preserve"> Age profile of RVs as on September 30, 2025</t>
  </si>
  <si>
    <t>8,9</t>
  </si>
  <si>
    <r>
      <rPr>
        <b/>
        <sz val="10"/>
        <color theme="1"/>
        <rFont val="Times New Roman"/>
        <family val="1"/>
      </rPr>
      <t xml:space="preserve">In case of query, please contact: 
</t>
    </r>
    <r>
      <rPr>
        <sz val="10"/>
        <color theme="1"/>
        <rFont val="Times New Roman"/>
        <family val="1"/>
      </rPr>
      <t xml:space="preserve">
Board Secretariat Division
Insolvency and Bankruptcy Board of India
7th Floor, Mayur Bhawan, Shankar Market, Connaught Circus, New Delhi -110001.
Email: manpreet.k92@ibbi.gov.in </t>
    </r>
  </si>
  <si>
    <t>Note: This excludes five cases wherein applications filed by RBI were admitted u/s 227 of the Code.</t>
  </si>
  <si>
    <t>*</t>
  </si>
  <si>
    <t>Note: '-' means no value;</t>
  </si>
  <si>
    <t>This E-Newsletter includes the tables, charts, and underlying data from the Quarterly Newsletter of Insolvency and Bankrupty Board of India, October-December, 2025, Vol. 37. When using the data, please refer to the Insolvency and Banruptcy News, October-December, 2025, Vol. 37.</t>
  </si>
  <si>
    <t>Table 1: Details of CIRP cases as on Decemeber 31, 2025</t>
  </si>
  <si>
    <t>Oct-Dec, 2025</t>
  </si>
  <si>
    <r>
      <t>Note: These CIRPs are in respect of 8403</t>
    </r>
    <r>
      <rPr>
        <sz val="9"/>
        <color rgb="FFFF0000"/>
        <rFont val="Times New Roman"/>
        <family val="1"/>
      </rPr>
      <t xml:space="preserve"> </t>
    </r>
    <r>
      <rPr>
        <sz val="9"/>
        <color theme="1"/>
        <rFont val="Times New Roman"/>
        <family val="1"/>
      </rPr>
      <t>CDs.
This excludes 1 CD which has moved directly from Board for Industrial and Financial Reconstruction (BIFR) to resolution.
Source: Compilation from website of the NCLT and filing by IPs.</t>
    </r>
  </si>
  <si>
    <t>Table 4: Outcome of CIRPs initiated Stakeholder-wise, as on December 31, 2025</t>
  </si>
  <si>
    <t>Table 3: Sectoral Distribution of CIRPs as on December 31, 2025</t>
  </si>
  <si>
    <t>As on March, 2025</t>
  </si>
  <si>
    <t>Apr-Dec, 2025</t>
  </si>
  <si>
    <t>Table 7: Status of ongoing CIRPs as on December 31, 2025</t>
  </si>
  <si>
    <t>- </t>
  </si>
  <si>
    <t>Part A: Reported for Prior Period (Till September, 2025)</t>
  </si>
  <si>
    <t>Part B: For October-December, 2025</t>
  </si>
  <si>
    <t>Cure Life Care Private Limited</t>
  </si>
  <si>
    <t>Rai Homes Universal Private Limited</t>
  </si>
  <si>
    <t>Interdril Asia Limited</t>
  </si>
  <si>
    <t>Vibrant Buildwell Private Limited</t>
  </si>
  <si>
    <t>Dunnimaa Engineers And Divers Enterprises Private Limited</t>
  </si>
  <si>
    <t>Prabhat Telecoms (India) Limited</t>
  </si>
  <si>
    <t>Kgs Sugar And Infra Corporation Limited</t>
  </si>
  <si>
    <t>Jssi Hydraulics Private Limited</t>
  </si>
  <si>
    <t>Rci Industries &amp; Technologies Limited</t>
  </si>
  <si>
    <t>Future Supply Chain Solutions Limited</t>
  </si>
  <si>
    <t>Ecomaister Beads India Private Limited</t>
  </si>
  <si>
    <t>Sunrise Ginning Private Limited</t>
  </si>
  <si>
    <t>Schon Ultrawares Private Limited</t>
  </si>
  <si>
    <t>Sq Infrastructure Private Limited</t>
  </si>
  <si>
    <t>Altius Digital Private Limited</t>
  </si>
  <si>
    <t>Siti Jind Digital Media Communications Private Limited</t>
  </si>
  <si>
    <t>Avocado Realty Private Limited</t>
  </si>
  <si>
    <t>Jhunsons Chemicals Private Limited</t>
  </si>
  <si>
    <t>Genix Automation Private Limited</t>
  </si>
  <si>
    <t>Desh Cam Technological Resources Private Limited</t>
  </si>
  <si>
    <t>Powerdeal Energy Systems (India) Private Limited</t>
  </si>
  <si>
    <t>Surana Meta Cast (India) Private Limited</t>
  </si>
  <si>
    <t>Tulips Ambbience Private Limited</t>
  </si>
  <si>
    <t>Pala Decor Private Limited</t>
  </si>
  <si>
    <t>Ushdev Engitech Limited</t>
  </si>
  <si>
    <t>Raghupati Construction Private Limited</t>
  </si>
  <si>
    <t>Furnace Fabrica (India) Limited</t>
  </si>
  <si>
    <t>Mountain Meadow Holidays Private Limited</t>
  </si>
  <si>
    <t>Trell Experiences Private Limited</t>
  </si>
  <si>
    <t>Barracks Retail India Private Limited</t>
  </si>
  <si>
    <t>Pms-Com-Pro (India) Private Limited</t>
  </si>
  <si>
    <t>Lokaa Developer Private Limited</t>
  </si>
  <si>
    <t>Kingston Paptech Private Limited</t>
  </si>
  <si>
    <t>Positive Electronics Ltd</t>
  </si>
  <si>
    <t>Everest Infra Energy Limited</t>
  </si>
  <si>
    <t>Ansal Properties And Infrastructure Limited</t>
  </si>
  <si>
    <t>Shivpriya Cables Private Limited</t>
  </si>
  <si>
    <t>Koshika Bioscience Private Limited</t>
  </si>
  <si>
    <t>Malind Properties Private Limited</t>
  </si>
  <si>
    <t>Five Core Electronics Limited</t>
  </si>
  <si>
    <t>Rajgaria Timber Private Limited</t>
  </si>
  <si>
    <t>Alps Industries Ltd</t>
  </si>
  <si>
    <t>Gpt Steel Industries Limited</t>
  </si>
  <si>
    <t>Unijules Life Sciences Limited</t>
  </si>
  <si>
    <t>Sterling Healthcare Limited</t>
  </si>
  <si>
    <t>Ananya Wood Pvt Ltd</t>
  </si>
  <si>
    <t>Diamond Itinfracon Private Limited</t>
  </si>
  <si>
    <t>Sar Ispat Private Limited</t>
  </si>
  <si>
    <t>Supertech Orb Project Private Limited</t>
  </si>
  <si>
    <t>Nayati Healthcare &amp; Research Private Limited</t>
  </si>
  <si>
    <t>Dharti Proteins Limited</t>
  </si>
  <si>
    <t>Laxmiramuna Investments Private Limited</t>
  </si>
  <si>
    <t>Lalith Gangadhar Constructions Pvt. Ltd.</t>
  </si>
  <si>
    <t>Katerra India Private Limited</t>
  </si>
  <si>
    <t>Jagdamba Industries Limited</t>
  </si>
  <si>
    <t>Indo Global Soft Solutions And Technologies Pvt. Ltd.</t>
  </si>
  <si>
    <t>Bindals Sponnge Industries Limited</t>
  </si>
  <si>
    <t>Mainframe Energy Solution Private Limited</t>
  </si>
  <si>
    <t>Sinnar Thermal Power Limited</t>
  </si>
  <si>
    <t>Rajat Commercial Enterprises Private Limited</t>
  </si>
  <si>
    <t>Cbs Holdings Private Limited</t>
  </si>
  <si>
    <t>Meenesh Irrigation India Private Limited</t>
  </si>
  <si>
    <t>Rolta India Limited</t>
  </si>
  <si>
    <t>Latakisan Constructions Private Limited</t>
  </si>
  <si>
    <t>Cian Healthcare Limited</t>
  </si>
  <si>
    <t>Riverbank Developers Private Limited</t>
  </si>
  <si>
    <t>Indian Refrigerator Company Limited</t>
  </si>
  <si>
    <t>Altrarex Traders Private Limited</t>
  </si>
  <si>
    <t>Vijayaa Steels Limited</t>
  </si>
  <si>
    <t>Ansal Urban Condominiums Private Limited</t>
  </si>
  <si>
    <t>SANCO INDUSTRIES LIMITED</t>
  </si>
  <si>
    <t>Unico Leather Product Private Limited</t>
  </si>
  <si>
    <t>Priyaranjani Fibres Limited</t>
  </si>
  <si>
    <t>Aaditri Constructions Private Limited</t>
  </si>
  <si>
    <t>Multi-Flex Lami-Print Limited</t>
  </si>
  <si>
    <t>Radius &amp; Deserve Builders LLP</t>
  </si>
  <si>
    <t>Pratyush Infrastructure Private Limited</t>
  </si>
  <si>
    <t>Maa Ratanti Kalimata Cold Storage Private Limited</t>
  </si>
  <si>
    <t>Sancheti Buildtech Private Limited</t>
  </si>
  <si>
    <t>P. R. Commerce Private Limited</t>
  </si>
  <si>
    <t>Motijug Agencies Ltd</t>
  </si>
  <si>
    <t>Machine Works (International) Limited</t>
  </si>
  <si>
    <t>Rosedale Developers Private Limited</t>
  </si>
  <si>
    <t>Total (Oct-Dec, 2025)</t>
  </si>
  <si>
    <t>Total (Till December, 2025)</t>
  </si>
  <si>
    <t>Total (Oct- Dec, 2025)</t>
  </si>
  <si>
    <t>Table 9: Details of resolution of Large Cases as on December 31, 2025</t>
  </si>
  <si>
    <t>Till Sep, 2025</t>
  </si>
  <si>
    <t>Oct - Dec, 2025</t>
  </si>
  <si>
    <t>Total as on Dec 31, 2025</t>
  </si>
  <si>
    <t>Table 11: Closure of CIRPs by Withdrawal till December 31, 2025</t>
  </si>
  <si>
    <t>Total as on Dec 31, 2025*</t>
  </si>
  <si>
    <t>Table 13: Status of Liquidation Processes as on December 31, 2025</t>
  </si>
  <si>
    <t>Bharati Defence and Infrastructure Limited</t>
  </si>
  <si>
    <t>Abhishek Corporation Limited</t>
  </si>
  <si>
    <t>Kohinoor Pulp &amp; Paper Private Limited</t>
  </si>
  <si>
    <t>Leo Duct Engineers &amp; Consultants Limited</t>
  </si>
  <si>
    <t>Oasis Tradelink Limited</t>
  </si>
  <si>
    <t>Rathi Super Steel Limited</t>
  </si>
  <si>
    <t>Pingle Builders Private Limited</t>
  </si>
  <si>
    <t>Sahyadri Agro Industries and Foods Private Limited</t>
  </si>
  <si>
    <t>Divine Alloys &amp; Power Co. Ltd.</t>
  </si>
  <si>
    <t>Srk Chemicals Limited</t>
  </si>
  <si>
    <t>Hydrolina Biotech Private Limited</t>
  </si>
  <si>
    <t>U T Limited</t>
  </si>
  <si>
    <t>Khator Fibre and Fabrics Limited</t>
  </si>
  <si>
    <t>Rich Fruits Private Limited</t>
  </si>
  <si>
    <t>Juku Orchem Private Limited</t>
  </si>
  <si>
    <t>Visa Resources India Limited</t>
  </si>
  <si>
    <t>Sri Venkatramana Spinners Private Limited</t>
  </si>
  <si>
    <t>Rudrani Health Care Services Limited</t>
  </si>
  <si>
    <t>Trump Impex Private Limited</t>
  </si>
  <si>
    <t>Pawar Electro Systems Private Limited</t>
  </si>
  <si>
    <t>Balsara Engineering Products Limited</t>
  </si>
  <si>
    <t>Dmb Paper Mills Private Limited</t>
  </si>
  <si>
    <t>Nucleus Satellite Communications (Madras) Private Limited</t>
  </si>
  <si>
    <t>Brahmaputra Iron and Steel Company Private Limited</t>
  </si>
  <si>
    <t>Pilot Mines &amp; Minerals Private Limited</t>
  </si>
  <si>
    <t>Bhadravati Balaji Oil Palms Limited</t>
  </si>
  <si>
    <t>Vintage Comtrade Private Limited</t>
  </si>
  <si>
    <t>R.S.H. Agro Products Limited</t>
  </si>
  <si>
    <t>Kandla Energy and Chemicals Limited</t>
  </si>
  <si>
    <t>Kling Enterprises India Limited</t>
  </si>
  <si>
    <t>Abhijeet Integrated Steel Limited</t>
  </si>
  <si>
    <t>Sintex Plastics Technology Limited</t>
  </si>
  <si>
    <t>Savalia Cotton Ginning &amp; Pressing Private Limited</t>
  </si>
  <si>
    <t>Octagon Communications Private Limited</t>
  </si>
  <si>
    <t>Whiskers Infracare Private Limited</t>
  </si>
  <si>
    <t>Palavi Dealers Private Limited</t>
  </si>
  <si>
    <t>Chandan Credits Limited</t>
  </si>
  <si>
    <t>Oasis Marine Private Limited</t>
  </si>
  <si>
    <t>Fateh Leasing and Finance Private Limited</t>
  </si>
  <si>
    <t>Shivris Resources Private Limited</t>
  </si>
  <si>
    <t>Bava Infrastructure Developers Private Limited</t>
  </si>
  <si>
    <t>Homigo Realty Private Limited</t>
  </si>
  <si>
    <t>Gallictrans Cargo Logistics Private Limited</t>
  </si>
  <si>
    <t>Ibexkayenn Private Limited</t>
  </si>
  <si>
    <t>Shyam Ginning and Pressing Private Limited</t>
  </si>
  <si>
    <t>Loktra Technologies Private Limited</t>
  </si>
  <si>
    <t xml:space="preserve">Part B: For Oct-Dec, 2025 </t>
  </si>
  <si>
    <t>Kadevi Industries Limited</t>
  </si>
  <si>
    <t>Sri Padmabalaji Steels Private Limited</t>
  </si>
  <si>
    <t>Varun Resources Limited</t>
  </si>
  <si>
    <t>Sri Lakshmi Hotels Private Limited</t>
  </si>
  <si>
    <t>Victory Electricals Limited</t>
  </si>
  <si>
    <t>Vijay Home Appliances Limited</t>
  </si>
  <si>
    <t>Supreme (India) Impex Limited</t>
  </si>
  <si>
    <t>Panacea Hospitals Private Limited</t>
  </si>
  <si>
    <t>Nexus Electro Steel Limited</t>
  </si>
  <si>
    <t>Koyenco Autos Private Limited</t>
  </si>
  <si>
    <t>Dhanvantari Milk Products Private Limited</t>
  </si>
  <si>
    <t>Sanvi Milk and Milk Products Private Limited</t>
  </si>
  <si>
    <t>Rdg Interior Decoration Exterior Architecture Private Limited</t>
  </si>
  <si>
    <t>Indsur Global Limited</t>
  </si>
  <si>
    <t>Agron India Limited</t>
  </si>
  <si>
    <t>Saheli Exports Private Limited</t>
  </si>
  <si>
    <t>Ultramine Pipetech Private Limited</t>
  </si>
  <si>
    <t>Miller Builders Private Limited</t>
  </si>
  <si>
    <t>Navigator Creators Private Limited</t>
  </si>
  <si>
    <t>Pristine Promoters Private Limited</t>
  </si>
  <si>
    <t>Dublin Promoters Private Limited</t>
  </si>
  <si>
    <t>Venue Promoters Private Limited</t>
  </si>
  <si>
    <t>Shaft Promoters Private Limited</t>
  </si>
  <si>
    <t>Lord Vrindavanbihari Trading Private Limited</t>
  </si>
  <si>
    <t>Sr Marine Foods Private Limited</t>
  </si>
  <si>
    <t>Rnp Marketing and Cargo Private Limited</t>
  </si>
  <si>
    <t>Ram Lal Kamal Raj Jewellers Private Limited</t>
  </si>
  <si>
    <t>Jawaria Enterprises Private Limited</t>
  </si>
  <si>
    <t>Sav Steels Pvt Ltd</t>
  </si>
  <si>
    <t>Goouksheer Farm Fresh Private Limited</t>
  </si>
  <si>
    <t>Manikaran Vincom Private Limited</t>
  </si>
  <si>
    <t>Sapphire Clothing Company India Private Limited</t>
  </si>
  <si>
    <t>Neesa Infrastructure Limited</t>
  </si>
  <si>
    <t>Navmi Steel Traders Private Limited</t>
  </si>
  <si>
    <t>Olympic Sportsware and Equipments Private Limited</t>
  </si>
  <si>
    <t>Indicarb Limited</t>
  </si>
  <si>
    <t>Hellios Tubealloys Private Limited</t>
  </si>
  <si>
    <t>Mangalnayak Shoppers Private Limited</t>
  </si>
  <si>
    <t>Raftech Multitraders Private Limited</t>
  </si>
  <si>
    <t>Sagar Detergents Private Limited</t>
  </si>
  <si>
    <t>16940.76#</t>
  </si>
  <si>
    <t>1613 Liquidations where Final Report Submitted</t>
  </si>
  <si>
    <t>Ongoing 1339 Liquidations*</t>
  </si>
  <si>
    <t>53148.66*</t>
  </si>
  <si>
    <t>Table 17: Commencement of Voluntary Liquidations till December 31, 2025</t>
  </si>
  <si>
    <t>Jul-Sep, 2025</t>
  </si>
  <si>
    <t>Table 18: Status of Voluntary Liquidations as on December 31, 2025</t>
  </si>
  <si>
    <t>4761#</t>
  </si>
  <si>
    <t>Agg Developers Private Limited</t>
  </si>
  <si>
    <t>Harry'S India Private Limited</t>
  </si>
  <si>
    <t>Chartola Intrade Private Limited</t>
  </si>
  <si>
    <t>Hiruma Steel Services Private Limited</t>
  </si>
  <si>
    <t>Sumitomo Forestry India Private Limited</t>
  </si>
  <si>
    <t>Perfect Plascon Private Limited</t>
  </si>
  <si>
    <t>Flocus Technologies Private Limited</t>
  </si>
  <si>
    <t>Sav Finance And Investment Company Private Limited</t>
  </si>
  <si>
    <t>Isango India Private Limited</t>
  </si>
  <si>
    <t>Konvekta Refrigeration India Private Limited</t>
  </si>
  <si>
    <t>Ibahn Illumination Private Limited</t>
  </si>
  <si>
    <t>Aerostar Helmets Private Limited</t>
  </si>
  <si>
    <t>Skyron Eco Ventures Private Limited</t>
  </si>
  <si>
    <t>Monsoon Accessorize India Private Limited</t>
  </si>
  <si>
    <t>Yonyx Infomedia Private Limited</t>
  </si>
  <si>
    <t>Silver Spring Networks India Llp</t>
  </si>
  <si>
    <t>Tg India (Consulting) Private Limited</t>
  </si>
  <si>
    <t>Ed Ventures E-Learning Private Limited</t>
  </si>
  <si>
    <t>Signalx Research Private Limited</t>
  </si>
  <si>
    <t>Poyntpos Systems Private Limited</t>
  </si>
  <si>
    <t>Shah Nirman Private Limited</t>
  </si>
  <si>
    <t>Nezone Alloys Limited</t>
  </si>
  <si>
    <t>Holodeck Consulting Private Limited</t>
  </si>
  <si>
    <t>Part A: For Prior Period (Till September, 2025)</t>
  </si>
  <si>
    <t>Futuron Systems Private Limited</t>
  </si>
  <si>
    <t>Fuji Lio Trading Private Limited</t>
  </si>
  <si>
    <t>Salzer Magnet Wires Limited</t>
  </si>
  <si>
    <t>Mirchi Arts Private Limited</t>
  </si>
  <si>
    <t>Tableau Software India Private Limited</t>
  </si>
  <si>
    <t>Elemential Labs Private Limited</t>
  </si>
  <si>
    <t>White Owl Brewery Private Limited</t>
  </si>
  <si>
    <t>Visur Software India Private Limited</t>
  </si>
  <si>
    <t>Ensemble Resolution Professionals Private Limited</t>
  </si>
  <si>
    <t>Boxcare Packagings Private Limited</t>
  </si>
  <si>
    <t>Industricals Online Private Limited</t>
  </si>
  <si>
    <t>Medbay India Private Limited</t>
  </si>
  <si>
    <t>Increv India Solutions Private Limited</t>
  </si>
  <si>
    <t>Airstar Digital Finserv Private Limited</t>
  </si>
  <si>
    <t>Sezzle Fintech Private Limited</t>
  </si>
  <si>
    <t>Outvision Technologies Private Limited</t>
  </si>
  <si>
    <t>Treva Health Care Private Limited</t>
  </si>
  <si>
    <t>Sarishya Texfab Private Limited</t>
  </si>
  <si>
    <t>Acqua Green Realty Private Limited (Opc)</t>
  </si>
  <si>
    <t>Mercy Corps India</t>
  </si>
  <si>
    <t>Fz04 India Private Limited</t>
  </si>
  <si>
    <t>Mahashakti Polycoat Private Limited</t>
  </si>
  <si>
    <t>Western Union Payment Services (India) Private Limited</t>
  </si>
  <si>
    <t>Genovo Development Services Limited</t>
  </si>
  <si>
    <t>Mascot Cement (India) Private Limited</t>
  </si>
  <si>
    <t>Pranav Wilderness Private Limited</t>
  </si>
  <si>
    <t>Sarla Infotech Limited</t>
  </si>
  <si>
    <t>Tanzanite Silicon Solutions Private Limited</t>
  </si>
  <si>
    <t>Tri-Star Creative Products Private Limited.</t>
  </si>
  <si>
    <t>Wdb Medical Data India Private Limited</t>
  </si>
  <si>
    <t>Ncml Madhepura Private Limited</t>
  </si>
  <si>
    <t>Ncml Motihari Private Limited</t>
  </si>
  <si>
    <t>Ncml Bettiah Private Limited</t>
  </si>
  <si>
    <t>Oktech Aa Information Services Private Limited</t>
  </si>
  <si>
    <t>Ncml Mktyard Private Limited</t>
  </si>
  <si>
    <t>House Of Grains (India) Private Limited</t>
  </si>
  <si>
    <t>Asian Power Projects Private Limited</t>
  </si>
  <si>
    <t>Ains India Private Limited</t>
  </si>
  <si>
    <t>Basrur Uniseal Private Limited</t>
  </si>
  <si>
    <t>Teamstand India Private Limited</t>
  </si>
  <si>
    <t>Strategic Bizcom Services Private Limited</t>
  </si>
  <si>
    <t>Vastu Developers Private Limited</t>
  </si>
  <si>
    <t>Belajar Technologies Private Limited</t>
  </si>
  <si>
    <t>Groww Aa Private Limited</t>
  </si>
  <si>
    <t>Adisid Associates Private Limited</t>
  </si>
  <si>
    <t>Sub-K Impact Finance Private Limited</t>
  </si>
  <si>
    <t>Near India Private Limited</t>
  </si>
  <si>
    <t>P S Measurements And Controls Limited</t>
  </si>
  <si>
    <t>Dhanashri Home Finance Private Limited</t>
  </si>
  <si>
    <t>Wistron Automotive Electronics (India) Private Limited</t>
  </si>
  <si>
    <t>Ssg Advisors (India) Private Limited</t>
  </si>
  <si>
    <t>Aptina India Private Limited</t>
  </si>
  <si>
    <t>Tpri Technologies Private Limited</t>
  </si>
  <si>
    <t>Colt Network Services India Private Limited</t>
  </si>
  <si>
    <t>Sastra Robotics India Private Limited</t>
  </si>
  <si>
    <t>Mahesh Alloys &amp; Steelcast Private Limited</t>
  </si>
  <si>
    <t>Digital Reading Foundation</t>
  </si>
  <si>
    <t>Valsir Plumbing Technologies India Private Limited</t>
  </si>
  <si>
    <t>Pingthis Private Limited</t>
  </si>
  <si>
    <t>Nutec Bickley Wesman Kilns Private Limited</t>
  </si>
  <si>
    <t>Shalaks Pharmaceuticals Private Limited</t>
  </si>
  <si>
    <t>Yenepoya Energy Pvt Ltd</t>
  </si>
  <si>
    <t>Mazuna Technobridge Private Limited</t>
  </si>
  <si>
    <t>Absolute Engineers Private Limited</t>
  </si>
  <si>
    <t>Pattu Fabrics Private Limited</t>
  </si>
  <si>
    <t>Subex Account Aggregator Services Private Limited</t>
  </si>
  <si>
    <t>Saras Permanent Fund Limited</t>
  </si>
  <si>
    <t>Sadbhavana Energy Private Limited</t>
  </si>
  <si>
    <t>Abaco Systems (India) Private Limited</t>
  </si>
  <si>
    <t>Fair Village Private Limited</t>
  </si>
  <si>
    <t>Sipl Smpl Vd Jv Mining Private Limited</t>
  </si>
  <si>
    <t>Dalfab Engineers Private Limited</t>
  </si>
  <si>
    <t>Prag Agro Farm Limited</t>
  </si>
  <si>
    <t>Greatship Oilfield Services Limited</t>
  </si>
  <si>
    <t xml:space="preserve">Table 22: Corporate Liquidation Accounts as on December 31, 2025                              </t>
  </si>
  <si>
    <t>Jul- Sep, 2025</t>
  </si>
  <si>
    <t>G Security (India) Private Ltd</t>
  </si>
  <si>
    <t>1.       </t>
  </si>
  <si>
    <t>2.       </t>
  </si>
  <si>
    <t>3.       </t>
  </si>
  <si>
    <t>4.       </t>
  </si>
  <si>
    <t>5.       </t>
  </si>
  <si>
    <t>Table 23: List of ongoing cases for PPIRP as on December 31, 2025</t>
  </si>
  <si>
    <t>Apr - Jun, 25</t>
  </si>
  <si>
    <t>Jul-Sep, 25</t>
  </si>
  <si>
    <t>Oct-Dec, 25</t>
  </si>
  <si>
    <t>Table 27: Registered IPs and AFAs as on December 31, 2025</t>
  </si>
  <si>
    <t>Table 29: Distribution of IPs as per their eligibility as on December 31, 2025</t>
  </si>
  <si>
    <t>Table 30: Age Profile of IPs (individual) as on December 31, 2025</t>
  </si>
  <si>
    <t>Table 31: Replacement of IRP with RP as on December, 31 2025</t>
  </si>
  <si>
    <t>Table 32: IPEs as on December 31, 2025</t>
  </si>
  <si>
    <t>Table 36: Registered Valuers as on December 31, 2025</t>
  </si>
  <si>
    <t>Table 37: Registered Valuers (Entities) as on December 31, 2025</t>
  </si>
  <si>
    <t xml:space="preserve">Table 38: Registration of RVs till December 31, 2025  </t>
  </si>
  <si>
    <t xml:space="preserve">Table 39: Region Wise Registered Valuers as on December 31, 2025                                                    </t>
  </si>
  <si>
    <t>Table 40: Age profile of RVs as on December 31, 2025</t>
  </si>
  <si>
    <t>Oct-Dec,2025</t>
  </si>
  <si>
    <t>&gt; 80</t>
  </si>
  <si>
    <t>2024-25</t>
  </si>
  <si>
    <t>Details of CIRP cases as on December 31, 2025</t>
  </si>
  <si>
    <t>Sectoral Distribution of CIRPs as on December 31, 2025</t>
  </si>
  <si>
    <t>Outcome of CIRPs initiated Stakeholder-wise, as on December 31, 2025</t>
  </si>
  <si>
    <t>Status of ongoing CIRPs as on December 31, 2025</t>
  </si>
  <si>
    <t>Details of resolution of Large Cases as on December 31, 2025</t>
  </si>
  <si>
    <t>Closure of CIRPs by Withdrawal till December 31, 2025</t>
  </si>
  <si>
    <t>Status of Liquidation Processes as on December 31, 2025</t>
  </si>
  <si>
    <t>Commencement of Voluntary Liquidations till December 31, 2025</t>
  </si>
  <si>
    <t>Status of Voluntary Liquidations as on December 31, 2025</t>
  </si>
  <si>
    <t xml:space="preserve">Corporate Liquidation Accounts as on December 31, 2025               </t>
  </si>
  <si>
    <t>List of ongoing cases for PPIRP as on December 31, 2025</t>
  </si>
  <si>
    <t>Registered IPs and AFAs as on December 31, 2025</t>
  </si>
  <si>
    <t>Distribution of IPs as per their eligibility as on December 31, 2025</t>
  </si>
  <si>
    <t xml:space="preserve"> Age profile of RVs as on December 31, 2025</t>
  </si>
  <si>
    <t xml:space="preserve">Region Wise Registered Valuers as on December 31, 2025  </t>
  </si>
  <si>
    <t xml:space="preserve">Registration of RVs till December 31, 2025  </t>
  </si>
  <si>
    <t>Registered Valuers (Entities) as on December 31, 2025</t>
  </si>
  <si>
    <t>Registered Valuers as on December 31, 2025</t>
  </si>
  <si>
    <t>IPEs as onDecember 31, 2025</t>
  </si>
  <si>
    <t>Replacement of IRP with RP as on December 31 2025</t>
  </si>
  <si>
    <t>Age Profile of IPs (individual) as on December 31, 2025</t>
  </si>
  <si>
    <t>Time in (days)</t>
  </si>
  <si>
    <t>Amount in Rs. Crores</t>
  </si>
  <si>
    <t># Inclusive of unclaimed proceeds of Rs.24.32 crore under liquidation.
*** Out of 1339 ongoing cases, liquidation value of only 1081 CDs is available. Liquidation value of 629 CDs taken during liquidation process is Rs.37,552.73 crore and liquidation value of rest of the 452 CDs captured during CIRP is Rs.15,595 crore.</t>
  </si>
  <si>
    <t>Notes:
* Paid up capital is not available in case of twelve companies as they are limited by guarantee companies where there exist no shareholders and paid-up capital.
** Data of 06 Final Report cases is awaited.
*** For ongoing liquidations, data is not available
# Assets of 466 cases are available.</t>
  </si>
  <si>
    <t>Sab Events &amp; Governance Now Media Limited</t>
  </si>
  <si>
    <t xml:space="preserve">Note: Registration of 6 RVs have since been cancelled.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</si>
</sst>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14009]dd/mm/yy;@"/>
    <numFmt numFmtId="165" formatCode="dd\-mm\-yyyy"/>
    <numFmt numFmtId="166" formatCode="dd\-mm\-yyyy;@"/>
  </numFmts>
  <fonts count="69" x14ac:knownFonts="1">
    <font>
      <sz val="11"/>
      <color theme="1"/>
      <name val="Calibri"/>
      <family val="2"/>
      <scheme val="minor"/>
    </font>
    <font>
      <sz val="11"/>
      <color theme="1"/>
      <name val="Times New Roman"/>
      <family val="1"/>
    </font>
    <font>
      <b/>
      <sz val="12"/>
      <color theme="1"/>
      <name val="Times New Roman"/>
      <family val="1"/>
    </font>
    <font>
      <sz val="10"/>
      <color theme="1"/>
      <name val="Times New Roman"/>
      <family val="1"/>
    </font>
    <font>
      <i/>
      <sz val="10"/>
      <color theme="1"/>
      <name val="Times New Roman"/>
      <family val="1"/>
    </font>
    <font>
      <b/>
      <sz val="10"/>
      <name val="Times New Roman"/>
      <family val="1"/>
    </font>
    <font>
      <b/>
      <i/>
      <sz val="10"/>
      <name val="Times New Roman"/>
      <family val="1"/>
    </font>
    <font>
      <sz val="10"/>
      <color rgb="FF000000"/>
      <name val="Times New Roman"/>
      <family val="1"/>
    </font>
    <font>
      <sz val="10"/>
      <name val="Times New Roman"/>
      <family val="1"/>
    </font>
    <font>
      <b/>
      <sz val="12"/>
      <color rgb="FF000000"/>
      <name val="Times New Roman"/>
      <family val="1"/>
    </font>
    <font>
      <b/>
      <sz val="10"/>
      <color rgb="FF000000"/>
      <name val="Times New Roman"/>
      <family val="1"/>
    </font>
    <font>
      <b/>
      <sz val="10"/>
      <color theme="1"/>
      <name val="Times New Roman"/>
      <family val="1"/>
    </font>
    <font>
      <b/>
      <sz val="11"/>
      <color theme="1"/>
      <name val="Times New Roman"/>
      <family val="1"/>
    </font>
    <font>
      <b/>
      <sz val="11"/>
      <color rgb="FF000000"/>
      <name val="Times New Roman"/>
      <family val="1"/>
    </font>
    <font>
      <i/>
      <sz val="10"/>
      <color rgb="FF000000"/>
      <name val="Times New Roman"/>
      <family val="1"/>
    </font>
    <font>
      <sz val="12"/>
      <color theme="1"/>
      <name val="Calibri"/>
      <family val="2"/>
    </font>
    <font>
      <b/>
      <sz val="8"/>
      <color theme="1"/>
      <name val="Times New Roman"/>
      <family val="1"/>
    </font>
    <font>
      <i/>
      <sz val="11"/>
      <color theme="1"/>
      <name val="Times New Roman"/>
      <family val="1"/>
    </font>
    <font>
      <b/>
      <sz val="9"/>
      <color theme="1"/>
      <name val="Times New Roman"/>
      <family val="1"/>
    </font>
    <font>
      <sz val="9"/>
      <color theme="1"/>
      <name val="Times New Roman"/>
      <family val="1"/>
    </font>
    <font>
      <sz val="9"/>
      <color rgb="FF000000"/>
      <name val="Times New Roman"/>
      <family val="1"/>
    </font>
    <font>
      <sz val="8"/>
      <color rgb="FF000000"/>
      <name val="Times New Roman"/>
      <family val="1"/>
    </font>
    <font>
      <b/>
      <sz val="8"/>
      <color rgb="FF000000"/>
      <name val="Times New Roman"/>
      <family val="1"/>
    </font>
    <font>
      <sz val="11"/>
      <color theme="1"/>
      <name val="Calibri"/>
      <family val="2"/>
      <scheme val="minor"/>
    </font>
    <font>
      <sz val="11"/>
      <color rgb="FFFF0000"/>
      <name val="Calibri"/>
      <family val="2"/>
      <scheme val="minor"/>
    </font>
    <font>
      <u/>
      <sz val="11"/>
      <color theme="10"/>
      <name val="Calibri"/>
      <family val="2"/>
      <scheme val="minor"/>
    </font>
    <font>
      <sz val="16"/>
      <color theme="1"/>
      <name val="Times New Roman"/>
      <family val="1"/>
    </font>
    <font>
      <b/>
      <sz val="16"/>
      <color rgb="FF00B050"/>
      <name val="Times New Roman"/>
      <family val="1"/>
    </font>
    <font>
      <b/>
      <sz val="14"/>
      <color rgb="FF0070C0"/>
      <name val="Times New Roman"/>
      <family val="1"/>
    </font>
    <font>
      <b/>
      <sz val="12"/>
      <color rgb="FF00B050"/>
      <name val="Times New Roman"/>
      <family val="1"/>
    </font>
    <font>
      <b/>
      <sz val="11"/>
      <name val="Times New Roman"/>
      <family val="1"/>
    </font>
    <font>
      <sz val="11"/>
      <name val="Times New Roman"/>
      <family val="1"/>
    </font>
    <font>
      <b/>
      <sz val="11"/>
      <color theme="0"/>
      <name val="Times New Roman"/>
      <family val="1"/>
    </font>
    <font>
      <sz val="10"/>
      <name val="Arial"/>
      <family val="2"/>
    </font>
    <font>
      <b/>
      <u/>
      <sz val="10"/>
      <name val="Times New Roman"/>
      <family val="1"/>
    </font>
    <font>
      <u/>
      <sz val="11"/>
      <color theme="10"/>
      <name val="Calibri"/>
      <family val="2"/>
    </font>
    <font>
      <b/>
      <sz val="12"/>
      <color theme="0"/>
      <name val="Times New Roman"/>
      <family val="1"/>
    </font>
    <font>
      <u/>
      <sz val="11"/>
      <color theme="9" tint="-0.499984740745262"/>
      <name val="Times New Roman"/>
      <family val="1"/>
    </font>
    <font>
      <sz val="10"/>
      <color rgb="FF222222"/>
      <name val="Times New Roman"/>
      <family val="1"/>
    </font>
    <font>
      <sz val="9"/>
      <name val="Times New Roman"/>
      <family val="1"/>
    </font>
    <font>
      <sz val="11"/>
      <color theme="4"/>
      <name val="Times New Roman"/>
      <family val="1"/>
    </font>
    <font>
      <sz val="8"/>
      <name val="Calibri"/>
      <family val="2"/>
      <scheme val="minor"/>
    </font>
    <font>
      <sz val="11"/>
      <name val="Calibri"/>
      <family val="2"/>
      <scheme val="minor"/>
    </font>
    <font>
      <i/>
      <sz val="11"/>
      <color theme="1"/>
      <name val="Calibri"/>
      <family val="2"/>
      <scheme val="minor"/>
    </font>
    <font>
      <sz val="11"/>
      <color theme="0"/>
      <name val="Calibri"/>
      <family val="2"/>
      <scheme val="minor"/>
    </font>
    <font>
      <b/>
      <sz val="10"/>
      <color theme="0"/>
      <name val="Times New Roman"/>
      <family val="1"/>
    </font>
    <font>
      <sz val="12"/>
      <color theme="0"/>
      <name val="Times New Roman"/>
      <family val="1"/>
    </font>
    <font>
      <sz val="11"/>
      <color theme="0"/>
      <name val="Times New Roman"/>
      <family val="1"/>
    </font>
    <font>
      <b/>
      <i/>
      <sz val="10"/>
      <color theme="0"/>
      <name val="Times New Roman"/>
      <family val="1"/>
    </font>
    <font>
      <sz val="10"/>
      <color theme="0"/>
      <name val="Times New Roman"/>
      <family val="1"/>
    </font>
    <font>
      <sz val="8"/>
      <color theme="0"/>
      <name val="Times New Roman"/>
      <family val="1"/>
    </font>
    <font>
      <i/>
      <sz val="11"/>
      <name val="Times New Roman"/>
      <family val="1"/>
    </font>
    <font>
      <sz val="10"/>
      <color theme="1"/>
      <name val="Calibri"/>
      <family val="2"/>
      <scheme val="minor"/>
    </font>
    <font>
      <sz val="12"/>
      <color rgb="FF000000"/>
      <name val="Times New Roman"/>
      <family val="1"/>
    </font>
    <font>
      <sz val="11"/>
      <color rgb="FF000000"/>
      <name val="Times New Roman"/>
      <family val="1"/>
    </font>
    <font>
      <b/>
      <sz val="9"/>
      <color rgb="FF000000"/>
      <name val="Times New Roman"/>
      <family val="1"/>
    </font>
    <font>
      <sz val="8"/>
      <color theme="1"/>
      <name val="Times New Roman"/>
      <family val="1"/>
    </font>
    <font>
      <i/>
      <sz val="9"/>
      <color theme="1"/>
      <name val="Times New Roman"/>
      <family val="1"/>
    </font>
    <font>
      <sz val="9"/>
      <color rgb="FFFF0000"/>
      <name val="Times New Roman"/>
      <family val="1"/>
    </font>
    <font>
      <sz val="12"/>
      <color theme="1"/>
      <name val="Times New Roman"/>
      <family val="1"/>
    </font>
    <font>
      <b/>
      <sz val="12"/>
      <name val="Times New Roman"/>
      <family val="1"/>
    </font>
    <font>
      <u/>
      <sz val="11"/>
      <color theme="10"/>
      <name val="Times New Roman"/>
      <family val="1"/>
    </font>
    <font>
      <b/>
      <sz val="14"/>
      <color theme="0"/>
      <name val="Times New Roman"/>
      <family val="1"/>
    </font>
    <font>
      <sz val="14"/>
      <color theme="1"/>
      <name val="Times New Roman"/>
      <family val="1"/>
    </font>
    <font>
      <sz val="14"/>
      <color theme="0"/>
      <name val="Times New Roman"/>
      <family val="1"/>
    </font>
    <font>
      <sz val="10"/>
      <color rgb="FF000000"/>
      <name val="Calibri"/>
      <family val="2"/>
      <scheme val="minor"/>
    </font>
    <font>
      <b/>
      <sz val="10"/>
      <color rgb="FF000000"/>
      <name val="Calibri"/>
      <family val="2"/>
      <scheme val="minor"/>
    </font>
    <font>
      <b/>
      <sz val="11"/>
      <color theme="1"/>
      <name val="Calibri"/>
      <family val="2"/>
    </font>
    <font>
      <b/>
      <sz val="10"/>
      <color rgb="FF222222"/>
      <name val="Times New Roman"/>
      <family val="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CE6DB"/>
        <bgColor rgb="FF000000"/>
      </patternFill>
    </fill>
    <fill>
      <patternFill patternType="solid">
        <fgColor rgb="FFECE6DB"/>
        <bgColor indexed="64"/>
      </patternFill>
    </fill>
    <fill>
      <patternFill patternType="solid">
        <fgColor theme="6" tint="0.79998168889431442"/>
        <bgColor indexed="64"/>
      </patternFill>
    </fill>
    <fill>
      <patternFill patternType="solid">
        <fgColor rgb="FFFFFFFF"/>
        <bgColor indexed="64"/>
      </patternFill>
    </fill>
    <fill>
      <patternFill patternType="solid">
        <fgColor rgb="FFFDFDFD"/>
        <bgColor indexed="64"/>
      </patternFill>
    </fill>
    <fill>
      <patternFill patternType="solid">
        <fgColor rgb="FFC00000"/>
        <bgColor indexed="64"/>
      </patternFill>
    </fill>
    <fill>
      <patternFill patternType="solid">
        <fgColor theme="5" tint="0.59999389629810485"/>
        <bgColor indexed="64"/>
      </patternFill>
    </fill>
  </fills>
  <borders count="50">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rgb="FFFFFFFF"/>
      </left>
      <right style="thin">
        <color rgb="FFFFFFFF"/>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style="thin">
        <color theme="0"/>
      </right>
      <top style="thin">
        <color theme="0"/>
      </top>
      <bottom/>
      <diagonal/>
    </border>
    <border>
      <left style="thin">
        <color theme="0"/>
      </left>
      <right/>
      <top style="thin">
        <color theme="0"/>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rgb="FFFFFFFF"/>
      </left>
      <right style="thin">
        <color theme="0"/>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diagonal/>
    </border>
    <border>
      <left/>
      <right style="medium">
        <color rgb="FFFFFFFF"/>
      </right>
      <top/>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s>
  <cellStyleXfs count="7">
    <xf numFmtId="0" fontId="0" fillId="0" borderId="0"/>
    <xf numFmtId="9" fontId="23" fillId="0" borderId="0" applyFont="0" applyFill="0" applyBorder="0" applyAlignment="0" applyProtection="0"/>
    <xf numFmtId="0" fontId="25" fillId="0" borderId="0" applyNumberFormat="0" applyFill="0" applyBorder="0" applyAlignment="0" applyProtection="0"/>
    <xf numFmtId="0" fontId="33" fillId="0" borderId="0"/>
    <xf numFmtId="0" fontId="35" fillId="0" borderId="0" applyNumberFormat="0" applyFill="0" applyBorder="0" applyAlignment="0" applyProtection="0">
      <alignment vertical="top"/>
      <protection locked="0"/>
    </xf>
    <xf numFmtId="43" fontId="23" fillId="0" borderId="0" applyFont="0" applyFill="0" applyBorder="0" applyAlignment="0" applyProtection="0"/>
    <xf numFmtId="43" fontId="23" fillId="0" borderId="0" applyFont="0" applyFill="0" applyBorder="0" applyAlignment="0" applyProtection="0"/>
  </cellStyleXfs>
  <cellXfs count="548">
    <xf numFmtId="0" fontId="0" fillId="0" borderId="0" xfId="0"/>
    <xf numFmtId="0" fontId="1" fillId="0" borderId="0" xfId="0" applyFont="1"/>
    <xf numFmtId="0" fontId="3" fillId="0" borderId="0" xfId="0" applyFont="1"/>
    <xf numFmtId="0" fontId="4" fillId="0" borderId="0" xfId="0" applyFont="1" applyAlignment="1">
      <alignment horizontal="right" vertical="center"/>
    </xf>
    <xf numFmtId="0" fontId="6" fillId="5" borderId="2" xfId="0" applyFont="1" applyFill="1" applyBorder="1" applyAlignment="1">
      <alignment horizontal="center" vertical="top" wrapText="1"/>
    </xf>
    <xf numFmtId="0" fontId="6" fillId="5" borderId="2" xfId="0" applyFont="1" applyFill="1" applyBorder="1" applyAlignment="1">
      <alignment horizontal="center" vertical="top"/>
    </xf>
    <xf numFmtId="0" fontId="3" fillId="0" borderId="0" xfId="0" applyFont="1" applyAlignment="1">
      <alignment horizontal="center" vertical="center" wrapText="1"/>
    </xf>
    <xf numFmtId="0" fontId="5" fillId="5" borderId="0" xfId="0" applyFont="1" applyFill="1" applyAlignment="1">
      <alignment horizontal="center" vertical="center" wrapText="1"/>
    </xf>
    <xf numFmtId="0" fontId="3" fillId="0" borderId="0" xfId="0" applyFont="1" applyAlignment="1">
      <alignment vertical="center"/>
    </xf>
    <xf numFmtId="0" fontId="11" fillId="5" borderId="3" xfId="0" applyFont="1" applyFill="1" applyBorder="1" applyAlignment="1">
      <alignment horizontal="center" vertical="top" wrapText="1"/>
    </xf>
    <xf numFmtId="0" fontId="5" fillId="5" borderId="13" xfId="0" applyFont="1" applyFill="1" applyBorder="1" applyAlignment="1">
      <alignment horizontal="center" vertical="top" wrapText="1"/>
    </xf>
    <xf numFmtId="0" fontId="7" fillId="0" borderId="0" xfId="0" applyFont="1" applyAlignment="1">
      <alignment vertical="top" wrapText="1"/>
    </xf>
    <xf numFmtId="0" fontId="0" fillId="0" borderId="0" xfId="0" applyAlignment="1">
      <alignment vertical="top"/>
    </xf>
    <xf numFmtId="0" fontId="10" fillId="0" borderId="0" xfId="0" applyFont="1" applyAlignment="1">
      <alignment horizontal="left" vertical="center"/>
    </xf>
    <xf numFmtId="0" fontId="10" fillId="0" borderId="0" xfId="0" applyFont="1" applyAlignment="1">
      <alignment horizontal="left" vertical="top"/>
    </xf>
    <xf numFmtId="0" fontId="11" fillId="5" borderId="2" xfId="0" applyFont="1" applyFill="1" applyBorder="1" applyAlignment="1">
      <alignment horizontal="center" vertical="top" wrapText="1"/>
    </xf>
    <xf numFmtId="0" fontId="3" fillId="0" borderId="0" xfId="0" applyFont="1" applyAlignment="1">
      <alignment vertical="top"/>
    </xf>
    <xf numFmtId="0" fontId="11" fillId="0" borderId="0" xfId="0" applyFont="1" applyAlignment="1">
      <alignment horizontal="justify" vertical="top"/>
    </xf>
    <xf numFmtId="0" fontId="11" fillId="5" borderId="2" xfId="0" applyFont="1" applyFill="1" applyBorder="1" applyAlignment="1">
      <alignment horizontal="center" vertical="center" wrapText="1"/>
    </xf>
    <xf numFmtId="0" fontId="10" fillId="0" borderId="0" xfId="0" applyFont="1" applyAlignment="1">
      <alignment horizontal="justify" vertical="center"/>
    </xf>
    <xf numFmtId="0" fontId="3" fillId="0" borderId="0" xfId="0" applyFont="1" applyAlignment="1">
      <alignment horizontal="center" vertical="top" wrapText="1"/>
    </xf>
    <xf numFmtId="0" fontId="15" fillId="0" borderId="0" xfId="0" applyFont="1" applyAlignment="1">
      <alignment vertical="center"/>
    </xf>
    <xf numFmtId="0" fontId="3" fillId="3" borderId="0" xfId="0" applyFont="1" applyFill="1" applyAlignment="1">
      <alignment horizontal="left" vertical="top" wrapText="1"/>
    </xf>
    <xf numFmtId="0" fontId="11" fillId="0" borderId="0" xfId="0" applyFont="1" applyAlignment="1">
      <alignment vertical="center"/>
    </xf>
    <xf numFmtId="0" fontId="11" fillId="0" borderId="0" xfId="0" applyFont="1" applyAlignment="1">
      <alignment vertical="top"/>
    </xf>
    <xf numFmtId="0" fontId="9" fillId="0" borderId="0" xfId="0" applyFont="1" applyAlignment="1">
      <alignment vertical="top"/>
    </xf>
    <xf numFmtId="0" fontId="11" fillId="5" borderId="2" xfId="0" applyFont="1" applyFill="1" applyBorder="1" applyAlignment="1">
      <alignment horizontal="center" vertical="top"/>
    </xf>
    <xf numFmtId="0" fontId="12" fillId="0" borderId="0" xfId="0" applyFont="1" applyAlignment="1">
      <alignment horizontal="justify" vertical="center"/>
    </xf>
    <xf numFmtId="0" fontId="10" fillId="5" borderId="2" xfId="0" applyFont="1" applyFill="1" applyBorder="1" applyAlignment="1">
      <alignment horizontal="center" vertical="top" wrapText="1"/>
    </xf>
    <xf numFmtId="0" fontId="1" fillId="0" borderId="0" xfId="0" applyFont="1" applyAlignment="1">
      <alignment vertical="top"/>
    </xf>
    <xf numFmtId="0" fontId="7" fillId="0" borderId="0" xfId="0" applyFont="1" applyAlignment="1">
      <alignment horizontal="right" vertical="center" wrapText="1"/>
    </xf>
    <xf numFmtId="0" fontId="7" fillId="0" borderId="0" xfId="0" applyFont="1" applyAlignment="1">
      <alignment horizontal="justify" vertical="top" wrapText="1"/>
    </xf>
    <xf numFmtId="0" fontId="0" fillId="0" borderId="0" xfId="0" applyAlignment="1">
      <alignment horizontal="right"/>
    </xf>
    <xf numFmtId="0" fontId="7" fillId="0" borderId="0" xfId="0" applyFont="1"/>
    <xf numFmtId="0" fontId="7" fillId="0" borderId="0" xfId="0" applyFont="1" applyAlignment="1">
      <alignment horizontal="left" vertical="top" wrapText="1"/>
    </xf>
    <xf numFmtId="0" fontId="19" fillId="0" borderId="0" xfId="0" applyFont="1" applyAlignment="1">
      <alignment vertical="center" wrapText="1"/>
    </xf>
    <xf numFmtId="0" fontId="11" fillId="5" borderId="8" xfId="0" applyFont="1" applyFill="1" applyBorder="1" applyAlignment="1">
      <alignment vertical="top"/>
    </xf>
    <xf numFmtId="0" fontId="3" fillId="0" borderId="0" xfId="0" applyFont="1" applyAlignment="1">
      <alignment horizontal="justify" vertical="top"/>
    </xf>
    <xf numFmtId="0" fontId="7" fillId="0" borderId="0" xfId="0" applyFont="1" applyAlignment="1">
      <alignment horizontal="justify" vertical="top"/>
    </xf>
    <xf numFmtId="0" fontId="0" fillId="5" borderId="0" xfId="0" applyFill="1"/>
    <xf numFmtId="0" fontId="1" fillId="5" borderId="0" xfId="0" applyFont="1" applyFill="1"/>
    <xf numFmtId="0" fontId="2" fillId="0" borderId="0" xfId="0" applyFont="1" applyAlignment="1">
      <alignment horizontal="left"/>
    </xf>
    <xf numFmtId="0" fontId="2" fillId="0" borderId="0" xfId="0" applyFont="1" applyAlignment="1">
      <alignment horizontal="center"/>
    </xf>
    <xf numFmtId="0" fontId="2" fillId="0" borderId="0" xfId="0" applyFont="1"/>
    <xf numFmtId="0" fontId="3" fillId="0" borderId="0" xfId="0" applyFont="1" applyAlignment="1">
      <alignment vertical="top" wrapText="1"/>
    </xf>
    <xf numFmtId="0" fontId="3" fillId="0" borderId="0" xfId="0" applyFont="1" applyAlignment="1">
      <alignment vertical="center" wrapText="1"/>
    </xf>
    <xf numFmtId="0" fontId="7" fillId="0" borderId="0" xfId="0" applyFont="1" applyAlignment="1">
      <alignment horizontal="right" vertical="center"/>
    </xf>
    <xf numFmtId="0" fontId="1" fillId="0" borderId="24" xfId="0" applyFont="1" applyBorder="1"/>
    <xf numFmtId="0" fontId="1" fillId="0" borderId="25" xfId="0" applyFont="1" applyBorder="1"/>
    <xf numFmtId="0" fontId="26" fillId="0" borderId="25" xfId="0" applyFont="1" applyBorder="1"/>
    <xf numFmtId="0" fontId="1" fillId="0" borderId="23" xfId="0" applyFont="1" applyBorder="1"/>
    <xf numFmtId="0" fontId="1" fillId="0" borderId="26" xfId="0" applyFont="1" applyBorder="1"/>
    <xf numFmtId="0" fontId="1" fillId="0" borderId="21" xfId="0" applyFont="1" applyBorder="1"/>
    <xf numFmtId="0" fontId="1" fillId="0" borderId="0" xfId="0" applyFont="1" applyAlignment="1">
      <alignment horizontal="center" vertical="center"/>
    </xf>
    <xf numFmtId="0" fontId="1" fillId="0" borderId="26" xfId="0" applyFont="1" applyBorder="1" applyAlignment="1">
      <alignment vertical="center"/>
    </xf>
    <xf numFmtId="0" fontId="1" fillId="0" borderId="21" xfId="0" applyFont="1" applyBorder="1" applyAlignment="1">
      <alignment vertical="center"/>
    </xf>
    <xf numFmtId="0" fontId="1" fillId="0" borderId="0" xfId="0" applyFont="1" applyAlignment="1">
      <alignment vertical="center"/>
    </xf>
    <xf numFmtId="0" fontId="1" fillId="0" borderId="22" xfId="0" applyFont="1" applyBorder="1"/>
    <xf numFmtId="0" fontId="1" fillId="0" borderId="27" xfId="0" applyFont="1" applyBorder="1"/>
    <xf numFmtId="0" fontId="1" fillId="0" borderId="20" xfId="0" applyFont="1" applyBorder="1"/>
    <xf numFmtId="0" fontId="1" fillId="5" borderId="0" xfId="0" applyFont="1" applyFill="1" applyAlignment="1">
      <alignment horizontal="center"/>
    </xf>
    <xf numFmtId="0" fontId="1" fillId="5" borderId="25" xfId="0" applyFont="1" applyFill="1" applyBorder="1"/>
    <xf numFmtId="0" fontId="1" fillId="0" borderId="0" xfId="0" applyFont="1" applyAlignment="1">
      <alignment vertical="center" wrapText="1"/>
    </xf>
    <xf numFmtId="0" fontId="24" fillId="0" borderId="0" xfId="0" applyFont="1" applyAlignment="1">
      <alignment vertical="top"/>
    </xf>
    <xf numFmtId="0" fontId="24" fillId="0" borderId="0" xfId="0" applyFont="1"/>
    <xf numFmtId="0" fontId="3" fillId="0" borderId="0" xfId="0" applyFont="1" applyAlignment="1">
      <alignment horizontal="justify" vertical="top" wrapText="1"/>
    </xf>
    <xf numFmtId="0" fontId="3" fillId="0" borderId="0" xfId="0" applyFont="1" applyAlignment="1">
      <alignment horizontal="right" vertical="center" wrapText="1"/>
    </xf>
    <xf numFmtId="0" fontId="5" fillId="5" borderId="8" xfId="0" applyFont="1" applyFill="1" applyBorder="1" applyAlignment="1">
      <alignment horizontal="right" vertical="top" wrapText="1"/>
    </xf>
    <xf numFmtId="0" fontId="12" fillId="0" borderId="0" xfId="0" applyFont="1"/>
    <xf numFmtId="0" fontId="3" fillId="0" borderId="0" xfId="0" applyFont="1" applyAlignment="1">
      <alignment horizontal="right" vertical="center"/>
    </xf>
    <xf numFmtId="0" fontId="3" fillId="0" borderId="0" xfId="0" applyFont="1" applyAlignment="1">
      <alignment horizontal="justify" vertical="center" wrapText="1"/>
    </xf>
    <xf numFmtId="0" fontId="8" fillId="0" borderId="0" xfId="0" applyFont="1" applyAlignment="1">
      <alignment horizontal="justify" vertical="top"/>
    </xf>
    <xf numFmtId="0" fontId="3" fillId="5" borderId="2" xfId="0" applyFont="1" applyFill="1" applyBorder="1" applyAlignment="1">
      <alignment horizontal="center" vertical="top" wrapText="1"/>
    </xf>
    <xf numFmtId="0" fontId="11" fillId="5" borderId="8" xfId="0" applyFont="1" applyFill="1" applyBorder="1" applyAlignment="1">
      <alignment horizontal="left" vertical="center" wrapText="1"/>
    </xf>
    <xf numFmtId="0" fontId="11" fillId="0" borderId="0" xfId="0" applyFont="1" applyAlignment="1">
      <alignment vertical="top" wrapText="1"/>
    </xf>
    <xf numFmtId="0" fontId="10" fillId="0" borderId="0" xfId="0" applyFont="1" applyAlignment="1">
      <alignment vertical="top" wrapText="1"/>
    </xf>
    <xf numFmtId="0" fontId="3" fillId="0" borderId="0" xfId="0" applyFont="1" applyAlignment="1">
      <alignment horizontal="right" vertical="top" wrapText="1"/>
    </xf>
    <xf numFmtId="0" fontId="7" fillId="0" borderId="0" xfId="0" applyFont="1" applyAlignment="1">
      <alignment horizontal="right" vertical="top" wrapText="1"/>
    </xf>
    <xf numFmtId="2" fontId="0" fillId="0" borderId="0" xfId="0" applyNumberFormat="1"/>
    <xf numFmtId="0" fontId="1" fillId="0" borderId="0" xfId="0" applyFont="1" applyAlignment="1">
      <alignment horizontal="right" vertical="center" wrapText="1"/>
    </xf>
    <xf numFmtId="0" fontId="40" fillId="0" borderId="0" xfId="0" applyFont="1" applyAlignment="1">
      <alignment horizontal="center"/>
    </xf>
    <xf numFmtId="0" fontId="40" fillId="5" borderId="25" xfId="0" applyFont="1" applyFill="1" applyBorder="1" applyAlignment="1">
      <alignment horizontal="center"/>
    </xf>
    <xf numFmtId="0" fontId="40" fillId="5" borderId="0" xfId="0" applyFont="1" applyFill="1" applyAlignment="1">
      <alignment horizontal="center"/>
    </xf>
    <xf numFmtId="0" fontId="40" fillId="0" borderId="27" xfId="0" applyFont="1" applyBorder="1" applyAlignment="1">
      <alignment horizontal="center"/>
    </xf>
    <xf numFmtId="0" fontId="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horizontal="right" vertical="center" wrapText="1"/>
    </xf>
    <xf numFmtId="0" fontId="0" fillId="0" borderId="7" xfId="0" applyBorder="1"/>
    <xf numFmtId="0" fontId="0" fillId="0" borderId="5" xfId="0" applyBorder="1"/>
    <xf numFmtId="0" fontId="7" fillId="0" borderId="5" xfId="0" applyFont="1" applyBorder="1" applyAlignment="1">
      <alignment horizontal="right" vertical="center" wrapText="1"/>
    </xf>
    <xf numFmtId="0" fontId="21" fillId="0" borderId="0" xfId="0" applyFont="1" applyAlignment="1">
      <alignment horizontal="right"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vertical="center" wrapText="1"/>
    </xf>
    <xf numFmtId="2" fontId="21" fillId="0" borderId="0" xfId="0" applyNumberFormat="1" applyFont="1" applyAlignment="1">
      <alignment horizontal="right" vertical="center" wrapText="1"/>
    </xf>
    <xf numFmtId="0" fontId="13" fillId="0" borderId="0" xfId="0" applyFont="1" applyAlignment="1">
      <alignment horizontal="left" vertical="center" wrapText="1"/>
    </xf>
    <xf numFmtId="0" fontId="42" fillId="0" borderId="0" xfId="0" applyFont="1"/>
    <xf numFmtId="0" fontId="3" fillId="0" borderId="7" xfId="0" applyFont="1" applyBorder="1" applyAlignment="1">
      <alignment vertical="center"/>
    </xf>
    <xf numFmtId="0" fontId="3" fillId="0" borderId="7" xfId="0" applyFont="1" applyBorder="1" applyAlignment="1">
      <alignment horizontal="right" vertical="center"/>
    </xf>
    <xf numFmtId="0" fontId="5" fillId="0" borderId="6" xfId="0" applyFont="1" applyBorder="1" applyAlignment="1">
      <alignment vertical="top" wrapText="1"/>
    </xf>
    <xf numFmtId="0" fontId="8" fillId="0" borderId="5" xfId="0" applyFont="1" applyBorder="1" applyAlignment="1">
      <alignment vertical="top" wrapText="1"/>
    </xf>
    <xf numFmtId="0" fontId="19" fillId="0" borderId="0" xfId="0" applyFont="1" applyAlignment="1">
      <alignment vertical="top"/>
    </xf>
    <xf numFmtId="0" fontId="17" fillId="0" borderId="0" xfId="0" applyFont="1"/>
    <xf numFmtId="0" fontId="43" fillId="0" borderId="0" xfId="0" applyFont="1" applyAlignment="1">
      <alignment horizontal="left" vertical="center"/>
    </xf>
    <xf numFmtId="0" fontId="1" fillId="0" borderId="0" xfId="0" applyFont="1" applyAlignment="1">
      <alignment horizontal="center" vertical="center" wrapText="1"/>
    </xf>
    <xf numFmtId="0" fontId="20" fillId="0" borderId="0" xfId="0" applyFont="1" applyAlignment="1">
      <alignment horizontal="left" vertical="top" wrapText="1"/>
    </xf>
    <xf numFmtId="0" fontId="44" fillId="0" borderId="0" xfId="0" applyFont="1" applyAlignment="1">
      <alignment vertical="top"/>
    </xf>
    <xf numFmtId="0" fontId="44" fillId="0" borderId="0" xfId="0" applyFont="1"/>
    <xf numFmtId="0" fontId="47" fillId="3" borderId="0" xfId="0" applyFont="1" applyFill="1"/>
    <xf numFmtId="0" fontId="47" fillId="0" borderId="0" xfId="0" applyFont="1"/>
    <xf numFmtId="0" fontId="44" fillId="3" borderId="0" xfId="0" applyFont="1" applyFill="1" applyAlignment="1">
      <alignment vertical="top"/>
    </xf>
    <xf numFmtId="0" fontId="44" fillId="3" borderId="0" xfId="0" applyFont="1" applyFill="1"/>
    <xf numFmtId="2" fontId="44" fillId="3" borderId="0" xfId="0" applyNumberFormat="1" applyFont="1" applyFill="1"/>
    <xf numFmtId="0" fontId="49" fillId="0" borderId="0" xfId="0" applyFont="1" applyAlignment="1">
      <alignment horizontal="right" vertical="center" wrapText="1"/>
    </xf>
    <xf numFmtId="0" fontId="45" fillId="3" borderId="8" xfId="0" applyFont="1" applyFill="1" applyBorder="1" applyAlignment="1">
      <alignment horizontal="center" vertical="center" wrapText="1"/>
    </xf>
    <xf numFmtId="0" fontId="48" fillId="3" borderId="2" xfId="0" applyFont="1" applyFill="1" applyBorder="1" applyAlignment="1">
      <alignment horizontal="center" vertical="top" wrapText="1"/>
    </xf>
    <xf numFmtId="0" fontId="45" fillId="3" borderId="0" xfId="0" applyFont="1" applyFill="1" applyAlignment="1">
      <alignment vertical="center" wrapText="1"/>
    </xf>
    <xf numFmtId="0" fontId="49" fillId="3" borderId="0" xfId="0" applyFont="1" applyFill="1" applyAlignment="1">
      <alignment horizontal="right" vertical="center" wrapText="1"/>
    </xf>
    <xf numFmtId="0" fontId="45" fillId="3" borderId="0" xfId="0" applyFont="1" applyFill="1" applyAlignment="1">
      <alignment horizontal="right" vertical="center" wrapText="1"/>
    </xf>
    <xf numFmtId="0" fontId="48" fillId="3" borderId="0" xfId="0" applyFont="1" applyFill="1" applyAlignment="1">
      <alignment horizontal="center" vertical="top" wrapText="1"/>
    </xf>
    <xf numFmtId="9" fontId="44" fillId="3" borderId="0" xfId="0" applyNumberFormat="1" applyFont="1" applyFill="1" applyAlignment="1">
      <alignment vertical="top"/>
    </xf>
    <xf numFmtId="0" fontId="45" fillId="3" borderId="0" xfId="0" applyFont="1" applyFill="1" applyAlignment="1">
      <alignment vertical="top" wrapText="1"/>
    </xf>
    <xf numFmtId="17" fontId="46" fillId="3" borderId="0" xfId="0" applyNumberFormat="1" applyFont="1" applyFill="1" applyAlignment="1">
      <alignment horizontal="left" vertical="center" wrapText="1"/>
    </xf>
    <xf numFmtId="0" fontId="45" fillId="0" borderId="12" xfId="0" applyFont="1" applyBorder="1" applyAlignment="1">
      <alignment horizontal="center" vertical="top" wrapText="1"/>
    </xf>
    <xf numFmtId="0" fontId="49" fillId="0" borderId="0" xfId="0" applyFont="1" applyAlignment="1">
      <alignment horizontal="left" vertical="center" wrapText="1"/>
    </xf>
    <xf numFmtId="9" fontId="49" fillId="0" borderId="0" xfId="0" applyNumberFormat="1" applyFont="1" applyAlignment="1">
      <alignment horizontal="right" vertical="center" wrapText="1"/>
    </xf>
    <xf numFmtId="10" fontId="49" fillId="0" borderId="0" xfId="0" applyNumberFormat="1" applyFont="1" applyAlignment="1">
      <alignment horizontal="right" vertical="center" wrapText="1"/>
    </xf>
    <xf numFmtId="0" fontId="45" fillId="3" borderId="0" xfId="0" applyFont="1" applyFill="1" applyAlignment="1">
      <alignment horizontal="center" vertical="center"/>
    </xf>
    <xf numFmtId="0" fontId="49" fillId="3" borderId="0" xfId="0" applyFont="1" applyFill="1" applyAlignment="1">
      <alignment vertical="center" wrapText="1"/>
    </xf>
    <xf numFmtId="10" fontId="47" fillId="3" borderId="0" xfId="1" applyNumberFormat="1" applyFont="1" applyFill="1"/>
    <xf numFmtId="0" fontId="49" fillId="3" borderId="0" xfId="0" applyFont="1" applyFill="1"/>
    <xf numFmtId="1" fontId="47" fillId="3" borderId="0" xfId="0" applyNumberFormat="1" applyFont="1" applyFill="1"/>
    <xf numFmtId="0" fontId="45" fillId="3" borderId="0" xfId="0" applyFont="1" applyFill="1" applyAlignment="1">
      <alignment horizontal="center" vertical="center" wrapText="1"/>
    </xf>
    <xf numFmtId="0" fontId="49" fillId="3" borderId="0" xfId="0" applyFont="1" applyFill="1" applyAlignment="1">
      <alignment horizontal="justify" vertical="center" wrapText="1"/>
    </xf>
    <xf numFmtId="0" fontId="49" fillId="3" borderId="0" xfId="0" applyFont="1" applyFill="1" applyAlignment="1">
      <alignment horizontal="right" vertical="top" wrapText="1"/>
    </xf>
    <xf numFmtId="9" fontId="49" fillId="3" borderId="0" xfId="1" applyFont="1" applyFill="1" applyBorder="1"/>
    <xf numFmtId="0" fontId="45" fillId="3" borderId="3" xfId="0" applyFont="1" applyFill="1" applyBorder="1" applyAlignment="1">
      <alignment vertical="top" wrapText="1"/>
    </xf>
    <xf numFmtId="0" fontId="47" fillId="3" borderId="0" xfId="0" applyFont="1" applyFill="1" applyAlignment="1">
      <alignment vertical="center" wrapText="1"/>
    </xf>
    <xf numFmtId="0" fontId="11" fillId="5" borderId="2" xfId="0" applyFont="1" applyFill="1" applyBorder="1" applyAlignment="1">
      <alignment horizontal="left" vertical="top" wrapText="1"/>
    </xf>
    <xf numFmtId="0" fontId="11" fillId="5" borderId="2" xfId="0" applyFont="1" applyFill="1" applyBorder="1" applyAlignment="1">
      <alignment horizontal="right" vertical="top" wrapText="1"/>
    </xf>
    <xf numFmtId="0" fontId="49" fillId="3" borderId="0" xfId="0" applyFont="1" applyFill="1" applyAlignment="1">
      <alignment vertical="center"/>
    </xf>
    <xf numFmtId="9" fontId="49" fillId="3" borderId="0" xfId="1" applyFont="1" applyFill="1" applyBorder="1" applyAlignment="1">
      <alignment horizontal="right" vertical="center"/>
    </xf>
    <xf numFmtId="0" fontId="45" fillId="3" borderId="0" xfId="0" applyFont="1" applyFill="1" applyAlignment="1">
      <alignment horizontal="center" vertical="top" wrapText="1"/>
    </xf>
    <xf numFmtId="0" fontId="45" fillId="3" borderId="3" xfId="0" applyFont="1" applyFill="1" applyBorder="1" applyAlignment="1">
      <alignment horizontal="center" vertical="top" wrapText="1"/>
    </xf>
    <xf numFmtId="0" fontId="50" fillId="3" borderId="0" xfId="0" applyFont="1" applyFill="1" applyAlignment="1">
      <alignment horizontal="right" vertical="center" wrapText="1"/>
    </xf>
    <xf numFmtId="0" fontId="49" fillId="3" borderId="0" xfId="0" applyFont="1" applyFill="1" applyAlignment="1">
      <alignment wrapText="1"/>
    </xf>
    <xf numFmtId="0" fontId="50" fillId="3" borderId="0" xfId="0" applyFont="1" applyFill="1" applyAlignment="1">
      <alignment vertical="center" wrapText="1"/>
    </xf>
    <xf numFmtId="2" fontId="50" fillId="3" borderId="0" xfId="0" applyNumberFormat="1" applyFont="1" applyFill="1" applyAlignment="1">
      <alignment horizontal="right" vertical="center" wrapText="1"/>
    </xf>
    <xf numFmtId="0" fontId="50" fillId="3" borderId="0" xfId="0" applyFont="1" applyFill="1" applyAlignment="1">
      <alignment horizontal="justify" vertical="center" wrapText="1"/>
    </xf>
    <xf numFmtId="0" fontId="10" fillId="0" borderId="5" xfId="0" applyFont="1" applyBorder="1" applyAlignment="1">
      <alignment vertical="top" wrapText="1"/>
    </xf>
    <xf numFmtId="0" fontId="3" fillId="0" borderId="5" xfId="0" applyFont="1" applyBorder="1" applyAlignment="1">
      <alignment horizontal="center" vertical="center"/>
    </xf>
    <xf numFmtId="0" fontId="3" fillId="0" borderId="5" xfId="0" applyFont="1" applyBorder="1" applyAlignment="1">
      <alignment horizontal="right" vertical="top" wrapText="1"/>
    </xf>
    <xf numFmtId="0" fontId="10" fillId="0" borderId="6" xfId="0" applyFont="1" applyBorder="1" applyAlignment="1">
      <alignment vertical="top" wrapText="1"/>
    </xf>
    <xf numFmtId="0" fontId="7" fillId="0" borderId="5" xfId="0" applyFont="1" applyBorder="1" applyAlignment="1">
      <alignment horizontal="right" vertical="top" wrapText="1"/>
    </xf>
    <xf numFmtId="0" fontId="19" fillId="0" borderId="0" xfId="0" applyFont="1"/>
    <xf numFmtId="0" fontId="11" fillId="5" borderId="3" xfId="0" applyFont="1" applyFill="1" applyBorder="1" applyAlignment="1">
      <alignment horizontal="left" vertical="top" wrapText="1"/>
    </xf>
    <xf numFmtId="0" fontId="11" fillId="5" borderId="3" xfId="0" applyFont="1" applyFill="1" applyBorder="1" applyAlignment="1">
      <alignment horizontal="right" vertical="top" wrapText="1"/>
    </xf>
    <xf numFmtId="0" fontId="11" fillId="5" borderId="2" xfId="0" applyFont="1" applyFill="1" applyBorder="1" applyAlignment="1">
      <alignment horizontal="left" vertical="top"/>
    </xf>
    <xf numFmtId="0" fontId="11" fillId="5" borderId="2" xfId="0" applyFont="1" applyFill="1" applyBorder="1" applyAlignment="1">
      <alignment horizontal="right" vertical="top"/>
    </xf>
    <xf numFmtId="0" fontId="11"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3" fillId="0" borderId="0" xfId="0" applyFont="1" applyAlignment="1">
      <alignment horizontal="right" vertical="center" wrapText="1" indent="1"/>
    </xf>
    <xf numFmtId="0" fontId="24" fillId="3" borderId="0" xfId="0" applyFont="1" applyFill="1"/>
    <xf numFmtId="0" fontId="24" fillId="3" borderId="0" xfId="0" applyFont="1" applyFill="1" applyAlignment="1">
      <alignment vertical="top"/>
    </xf>
    <xf numFmtId="2" fontId="3" fillId="0" borderId="0" xfId="0" applyNumberFormat="1" applyFont="1" applyAlignment="1">
      <alignment horizontal="right" vertical="center"/>
    </xf>
    <xf numFmtId="2" fontId="7" fillId="0" borderId="0" xfId="0" applyNumberFormat="1" applyFont="1" applyAlignment="1">
      <alignment horizontal="right" vertical="center" wrapText="1"/>
    </xf>
    <xf numFmtId="0" fontId="10" fillId="5" borderId="2" xfId="0" applyFont="1" applyFill="1" applyBorder="1" applyAlignment="1">
      <alignment horizontal="right" vertical="center" wrapText="1"/>
    </xf>
    <xf numFmtId="0" fontId="5" fillId="5" borderId="2" xfId="0" applyFont="1" applyFill="1" applyBorder="1" applyAlignment="1">
      <alignment horizontal="left" vertical="top" wrapText="1"/>
    </xf>
    <xf numFmtId="0" fontId="10" fillId="0" borderId="32" xfId="0" applyFont="1" applyBorder="1" applyAlignment="1">
      <alignment horizontal="left" vertical="top" wrapText="1"/>
    </xf>
    <xf numFmtId="0" fontId="7" fillId="0" borderId="33" xfId="0" applyFont="1" applyBorder="1" applyAlignment="1">
      <alignment horizontal="left" vertical="top" wrapText="1"/>
    </xf>
    <xf numFmtId="0" fontId="7" fillId="0" borderId="17" xfId="0" applyFont="1" applyBorder="1" applyAlignment="1">
      <alignment horizontal="left" vertical="top" wrapText="1"/>
    </xf>
    <xf numFmtId="0" fontId="7" fillId="0" borderId="34" xfId="0" applyFont="1" applyBorder="1" applyAlignment="1">
      <alignment horizontal="left" vertical="top" wrapText="1"/>
    </xf>
    <xf numFmtId="0" fontId="3" fillId="6" borderId="0" xfId="0" applyFont="1" applyFill="1"/>
    <xf numFmtId="0" fontId="3" fillId="0" borderId="0" xfId="0" applyFont="1" applyAlignment="1">
      <alignment horizontal="left" vertical="center"/>
    </xf>
    <xf numFmtId="0" fontId="38" fillId="8" borderId="0" xfId="0" applyFont="1" applyFill="1" applyAlignment="1">
      <alignment horizontal="right" vertical="center" wrapText="1"/>
    </xf>
    <xf numFmtId="0" fontId="7" fillId="8" borderId="0" xfId="0" applyFont="1" applyFill="1" applyAlignment="1">
      <alignment horizontal="right" vertical="center" wrapText="1"/>
    </xf>
    <xf numFmtId="0" fontId="20" fillId="0" borderId="0" xfId="0" applyFont="1" applyAlignment="1">
      <alignment horizontal="right" vertical="center" wrapText="1"/>
    </xf>
    <xf numFmtId="0" fontId="19" fillId="0" borderId="0" xfId="0" applyFont="1" applyAlignment="1">
      <alignment horizontal="right" vertical="center" wrapText="1"/>
    </xf>
    <xf numFmtId="0" fontId="10" fillId="5" borderId="2" xfId="0" applyFont="1" applyFill="1" applyBorder="1" applyAlignment="1">
      <alignment horizontal="right" vertical="top" wrapText="1"/>
    </xf>
    <xf numFmtId="0" fontId="11" fillId="5" borderId="2" xfId="0" applyFont="1" applyFill="1" applyBorder="1" applyAlignment="1">
      <alignment horizontal="right" vertical="top" wrapText="1" indent="1"/>
    </xf>
    <xf numFmtId="0" fontId="10" fillId="5" borderId="2" xfId="0" applyFont="1" applyFill="1" applyBorder="1" applyAlignment="1">
      <alignment horizontal="right" vertical="top" wrapText="1" indent="1"/>
    </xf>
    <xf numFmtId="0" fontId="10" fillId="5" borderId="2" xfId="0" applyFont="1" applyFill="1" applyBorder="1" applyAlignment="1">
      <alignment horizontal="left" vertical="center" wrapText="1"/>
    </xf>
    <xf numFmtId="0" fontId="42" fillId="3" borderId="0" xfId="0" applyFont="1" applyFill="1"/>
    <xf numFmtId="0" fontId="5" fillId="5" borderId="2" xfId="0" applyFont="1" applyFill="1" applyBorder="1" applyAlignment="1">
      <alignment horizontal="center" vertical="top" wrapText="1"/>
    </xf>
    <xf numFmtId="0" fontId="19" fillId="0" borderId="0" xfId="0" applyFont="1" applyAlignment="1">
      <alignment horizontal="left" vertical="center"/>
    </xf>
    <xf numFmtId="0" fontId="13" fillId="3" borderId="0" xfId="0" applyFont="1" applyFill="1" applyAlignment="1">
      <alignment vertical="top" wrapText="1"/>
    </xf>
    <xf numFmtId="0" fontId="12" fillId="5" borderId="13" xfId="0" applyFont="1" applyFill="1" applyBorder="1" applyAlignment="1">
      <alignment horizontal="center" vertical="top" wrapText="1"/>
    </xf>
    <xf numFmtId="0" fontId="12" fillId="5" borderId="0" xfId="0" applyFont="1" applyFill="1" applyAlignment="1">
      <alignment horizontal="center" vertical="top" wrapText="1"/>
    </xf>
    <xf numFmtId="0" fontId="1" fillId="0" borderId="0" xfId="0" applyFont="1" applyAlignment="1">
      <alignment horizontal="justify" vertical="top" wrapText="1"/>
    </xf>
    <xf numFmtId="0" fontId="12" fillId="0" borderId="6" xfId="0" applyFont="1" applyBorder="1" applyAlignment="1">
      <alignment vertical="top" wrapText="1"/>
    </xf>
    <xf numFmtId="0" fontId="1" fillId="0" borderId="5" xfId="0" applyFont="1" applyBorder="1" applyAlignment="1">
      <alignment horizontal="justify" vertical="top" wrapText="1"/>
    </xf>
    <xf numFmtId="0" fontId="5" fillId="5" borderId="8" xfId="0" applyFont="1" applyFill="1" applyBorder="1" applyAlignment="1">
      <alignment horizontal="left" vertical="top" wrapText="1"/>
    </xf>
    <xf numFmtId="0" fontId="39" fillId="0" borderId="0" xfId="0" applyFont="1"/>
    <xf numFmtId="0" fontId="10" fillId="5" borderId="2" xfId="0" applyFont="1" applyFill="1" applyBorder="1" applyAlignment="1">
      <alignment vertical="center" wrapText="1"/>
    </xf>
    <xf numFmtId="0" fontId="7" fillId="7" borderId="0" xfId="0" applyFont="1" applyFill="1" applyAlignment="1">
      <alignment horizontal="right" vertical="center" wrapText="1"/>
    </xf>
    <xf numFmtId="9" fontId="42" fillId="3" borderId="0" xfId="0" applyNumberFormat="1" applyFont="1" applyFill="1"/>
    <xf numFmtId="0" fontId="53" fillId="0" borderId="7" xfId="0" applyFont="1" applyBorder="1" applyAlignment="1">
      <alignment horizontal="left" vertical="top"/>
    </xf>
    <xf numFmtId="0" fontId="4" fillId="0" borderId="0" xfId="0" applyFont="1" applyAlignment="1">
      <alignment horizontal="justify" vertical="top"/>
    </xf>
    <xf numFmtId="0" fontId="45" fillId="0" borderId="0" xfId="0" applyFont="1" applyAlignment="1">
      <alignment horizontal="center" vertical="top" wrapText="1"/>
    </xf>
    <xf numFmtId="0" fontId="3" fillId="0" borderId="7" xfId="0" applyFont="1" applyBorder="1" applyAlignment="1">
      <alignment vertical="top"/>
    </xf>
    <xf numFmtId="0" fontId="21" fillId="0" borderId="7" xfId="0" applyFont="1" applyBorder="1" applyAlignment="1">
      <alignment horizontal="right" vertical="center" wrapText="1"/>
    </xf>
    <xf numFmtId="3" fontId="20" fillId="0" borderId="0" xfId="0" applyNumberFormat="1" applyFont="1" applyAlignment="1">
      <alignment horizontal="right" vertical="center" wrapText="1"/>
    </xf>
    <xf numFmtId="0" fontId="3" fillId="0" borderId="0" xfId="0" applyFont="1" applyAlignment="1">
      <alignment horizontal="left" vertical="top" wrapText="1"/>
    </xf>
    <xf numFmtId="0" fontId="11" fillId="5" borderId="14" xfId="0" applyFont="1" applyFill="1" applyBorder="1" applyAlignment="1">
      <alignment horizontal="center" vertical="top" wrapText="1"/>
    </xf>
    <xf numFmtId="0" fontId="17" fillId="0" borderId="0" xfId="0" applyFont="1" applyAlignment="1">
      <alignment horizontal="right" vertical="center"/>
    </xf>
    <xf numFmtId="0" fontId="5" fillId="5" borderId="3" xfId="0" applyFont="1" applyFill="1" applyBorder="1" applyAlignment="1">
      <alignment horizontal="right" vertical="top" wrapText="1" indent="1"/>
    </xf>
    <xf numFmtId="0" fontId="19" fillId="0" borderId="5" xfId="0" applyFont="1" applyBorder="1" applyAlignment="1">
      <alignment vertical="center" wrapText="1"/>
    </xf>
    <xf numFmtId="0" fontId="11" fillId="5" borderId="0" xfId="0" applyFont="1" applyFill="1" applyAlignment="1">
      <alignment horizontal="center" vertical="top" wrapText="1"/>
    </xf>
    <xf numFmtId="0" fontId="10" fillId="5" borderId="0" xfId="0" applyFont="1" applyFill="1" applyAlignment="1">
      <alignment horizontal="right" vertical="center" wrapText="1"/>
    </xf>
    <xf numFmtId="0" fontId="52" fillId="0" borderId="0" xfId="0" applyFont="1" applyAlignment="1">
      <alignment horizontal="center" vertical="top"/>
    </xf>
    <xf numFmtId="0" fontId="52" fillId="0" borderId="0" xfId="0" applyFont="1" applyAlignment="1">
      <alignment vertical="top"/>
    </xf>
    <xf numFmtId="0" fontId="53" fillId="0" borderId="0" xfId="0" applyFont="1" applyAlignment="1">
      <alignment horizontal="left" vertical="top" wrapText="1"/>
    </xf>
    <xf numFmtId="0" fontId="13" fillId="5" borderId="13" xfId="0" applyFont="1" applyFill="1" applyBorder="1" applyAlignment="1">
      <alignment horizontal="center" vertical="top" wrapText="1"/>
    </xf>
    <xf numFmtId="0" fontId="13" fillId="5" borderId="0" xfId="0" applyFont="1" applyFill="1" applyAlignment="1">
      <alignment horizontal="center" vertical="center" wrapText="1"/>
    </xf>
    <xf numFmtId="0" fontId="13" fillId="0" borderId="0" xfId="0" applyFont="1" applyAlignment="1">
      <alignment vertical="center" wrapText="1"/>
    </xf>
    <xf numFmtId="0" fontId="13" fillId="0" borderId="0" xfId="0" applyFont="1" applyAlignment="1">
      <alignment horizontal="center" vertical="center"/>
    </xf>
    <xf numFmtId="0" fontId="13" fillId="0" borderId="7" xfId="0" applyFont="1" applyBorder="1" applyAlignment="1">
      <alignment vertical="top" wrapText="1"/>
    </xf>
    <xf numFmtId="0" fontId="54" fillId="0" borderId="0" xfId="0" applyFont="1" applyAlignment="1">
      <alignment horizontal="left" vertical="center" wrapText="1" indent="2"/>
    </xf>
    <xf numFmtId="0" fontId="54" fillId="0" borderId="0" xfId="0" applyFont="1" applyAlignment="1">
      <alignment horizontal="right" vertical="center" wrapText="1"/>
    </xf>
    <xf numFmtId="0" fontId="54" fillId="0" borderId="0" xfId="0" applyFont="1" applyAlignment="1">
      <alignment horizontal="left" vertical="top" wrapText="1" indent="2"/>
    </xf>
    <xf numFmtId="0" fontId="13" fillId="0" borderId="6" xfId="0" applyFont="1" applyBorder="1" applyAlignment="1">
      <alignment vertical="center" wrapText="1"/>
    </xf>
    <xf numFmtId="0" fontId="54" fillId="0" borderId="0" xfId="0" applyFont="1" applyAlignment="1">
      <alignment vertical="top" wrapText="1"/>
    </xf>
    <xf numFmtId="0" fontId="54" fillId="0" borderId="0" xfId="0" applyFont="1" applyAlignment="1">
      <alignment vertical="center" wrapText="1"/>
    </xf>
    <xf numFmtId="164" fontId="52" fillId="0" borderId="0" xfId="0" applyNumberFormat="1" applyFont="1" applyAlignment="1">
      <alignment horizontal="center" vertical="top"/>
    </xf>
    <xf numFmtId="0" fontId="52" fillId="5" borderId="0" xfId="0" applyFont="1" applyFill="1" applyAlignment="1">
      <alignment vertical="top"/>
    </xf>
    <xf numFmtId="0" fontId="52" fillId="5" borderId="0" xfId="0" applyFont="1" applyFill="1" applyAlignment="1">
      <alignment horizontal="center" vertical="top"/>
    </xf>
    <xf numFmtId="0" fontId="3" fillId="0" borderId="5" xfId="0" applyFont="1" applyBorder="1" applyAlignment="1">
      <alignment vertical="center"/>
    </xf>
    <xf numFmtId="0" fontId="36" fillId="3" borderId="0" xfId="2" applyFont="1" applyFill="1" applyAlignment="1">
      <alignment horizontal="center" wrapText="1"/>
    </xf>
    <xf numFmtId="0" fontId="7" fillId="0" borderId="0" xfId="0" applyFont="1" applyAlignment="1">
      <alignment vertical="center"/>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1" fillId="5" borderId="3" xfId="0" applyFont="1" applyFill="1" applyBorder="1" applyAlignment="1">
      <alignment horizontal="center" vertical="top" wrapText="1"/>
    </xf>
    <xf numFmtId="0" fontId="31" fillId="5" borderId="3" xfId="2" applyFont="1" applyFill="1" applyBorder="1" applyAlignment="1">
      <alignment horizontal="center" vertical="top" wrapText="1"/>
    </xf>
    <xf numFmtId="0" fontId="1" fillId="5" borderId="3" xfId="0" applyFont="1" applyFill="1" applyBorder="1" applyAlignment="1">
      <alignment horizontal="center"/>
    </xf>
    <xf numFmtId="0" fontId="18" fillId="5" borderId="2" xfId="0" applyFont="1" applyFill="1" applyBorder="1" applyAlignment="1">
      <alignment horizontal="center" vertical="center" wrapText="1"/>
    </xf>
    <xf numFmtId="0" fontId="19" fillId="0" borderId="0" xfId="0" applyFont="1" applyAlignment="1">
      <alignment vertical="center"/>
    </xf>
    <xf numFmtId="0" fontId="20" fillId="0" borderId="0" xfId="0" applyFont="1" applyAlignment="1">
      <alignment horizontal="right" vertical="center"/>
    </xf>
    <xf numFmtId="0" fontId="18" fillId="5" borderId="0" xfId="0" applyFont="1" applyFill="1" applyAlignment="1">
      <alignment vertical="center"/>
    </xf>
    <xf numFmtId="0" fontId="55" fillId="5" borderId="0" xfId="0" applyFont="1" applyFill="1" applyAlignment="1">
      <alignment horizontal="right" vertical="center"/>
    </xf>
    <xf numFmtId="0" fontId="3" fillId="0" borderId="7" xfId="0" applyFont="1" applyBorder="1" applyAlignment="1">
      <alignment horizontal="center" vertical="center"/>
    </xf>
    <xf numFmtId="0" fontId="11" fillId="5" borderId="35" xfId="0" applyFont="1" applyFill="1" applyBorder="1" applyAlignment="1">
      <alignment horizontal="center" vertical="top" wrapText="1"/>
    </xf>
    <xf numFmtId="0" fontId="11" fillId="5" borderId="34" xfId="0" applyFont="1" applyFill="1" applyBorder="1" applyAlignment="1">
      <alignment horizontal="center" vertical="top" wrapText="1"/>
    </xf>
    <xf numFmtId="0" fontId="11" fillId="5" borderId="0" xfId="0" applyFont="1" applyFill="1" applyAlignment="1">
      <alignment horizontal="center" vertical="center" wrapText="1"/>
    </xf>
    <xf numFmtId="0" fontId="56" fillId="0" borderId="0" xfId="0" applyFont="1" applyAlignment="1">
      <alignment vertical="center"/>
    </xf>
    <xf numFmtId="2" fontId="10" fillId="5" borderId="0" xfId="0" applyNumberFormat="1" applyFont="1" applyFill="1" applyAlignment="1">
      <alignment horizontal="right" vertical="center" wrapText="1"/>
    </xf>
    <xf numFmtId="0" fontId="11" fillId="5" borderId="6" xfId="0" applyFont="1" applyFill="1" applyBorder="1" applyAlignment="1">
      <alignment vertical="top" wrapText="1"/>
    </xf>
    <xf numFmtId="0" fontId="2" fillId="2" borderId="0" xfId="0" applyFont="1" applyFill="1" applyAlignment="1">
      <alignment horizontal="left" vertical="center"/>
    </xf>
    <xf numFmtId="0" fontId="10" fillId="5" borderId="37" xfId="0" applyFont="1" applyFill="1" applyBorder="1" applyAlignment="1">
      <alignment vertical="center" wrapText="1"/>
    </xf>
    <xf numFmtId="0" fontId="7" fillId="7" borderId="38" xfId="0" applyFont="1" applyFill="1" applyBorder="1" applyAlignment="1">
      <alignment vertical="center" wrapText="1"/>
    </xf>
    <xf numFmtId="0" fontId="7" fillId="0" borderId="38" xfId="0" applyFont="1" applyBorder="1" applyAlignment="1">
      <alignment horizontal="right" vertical="center" wrapText="1"/>
    </xf>
    <xf numFmtId="0" fontId="10" fillId="5" borderId="38" xfId="0" applyFont="1" applyFill="1" applyBorder="1" applyAlignment="1">
      <alignment vertical="center" wrapText="1"/>
    </xf>
    <xf numFmtId="0" fontId="10" fillId="0" borderId="0" xfId="0" applyFont="1" applyAlignment="1">
      <alignment horizontal="right" vertical="center" wrapText="1"/>
    </xf>
    <xf numFmtId="0" fontId="10" fillId="0" borderId="0" xfId="0" applyFont="1" applyAlignment="1">
      <alignment horizontal="right" vertical="center"/>
    </xf>
    <xf numFmtId="0" fontId="7" fillId="0" borderId="38" xfId="0" applyFont="1" applyBorder="1" applyAlignment="1">
      <alignment horizontal="center" vertical="center" wrapText="1"/>
    </xf>
    <xf numFmtId="0" fontId="7" fillId="0" borderId="38" xfId="0" applyFont="1" applyBorder="1" applyAlignment="1">
      <alignment horizontal="center" vertical="center"/>
    </xf>
    <xf numFmtId="0" fontId="10" fillId="0" borderId="38" xfId="0" applyFont="1" applyBorder="1" applyAlignment="1">
      <alignment horizontal="right" vertical="center" wrapText="1"/>
    </xf>
    <xf numFmtId="0" fontId="10" fillId="0" borderId="38" xfId="0" applyFont="1" applyBorder="1" applyAlignment="1">
      <alignment horizontal="right" vertical="center"/>
    </xf>
    <xf numFmtId="0" fontId="7" fillId="0" borderId="38" xfId="0" applyFont="1" applyBorder="1" applyAlignment="1">
      <alignment horizontal="right" vertical="center"/>
    </xf>
    <xf numFmtId="0" fontId="10" fillId="5" borderId="38" xfId="0" applyFont="1" applyFill="1" applyBorder="1" applyAlignment="1">
      <alignment horizontal="right" vertical="center" wrapText="1"/>
    </xf>
    <xf numFmtId="0" fontId="10" fillId="5" borderId="0" xfId="0" applyFont="1" applyFill="1" applyAlignment="1">
      <alignment horizontal="center" vertical="center" wrapText="1"/>
    </xf>
    <xf numFmtId="0" fontId="54" fillId="0" borderId="27" xfId="0" applyFont="1" applyBorder="1" applyAlignment="1">
      <alignment horizontal="right" vertical="center" wrapText="1"/>
    </xf>
    <xf numFmtId="0" fontId="20" fillId="0" borderId="0" xfId="0" applyFont="1" applyAlignment="1">
      <alignment horizontal="center" vertical="center"/>
    </xf>
    <xf numFmtId="0" fontId="20" fillId="0" borderId="0" xfId="0" applyFont="1" applyAlignment="1">
      <alignment vertical="center"/>
    </xf>
    <xf numFmtId="14" fontId="20" fillId="0" borderId="0" xfId="0" applyNumberFormat="1" applyFont="1" applyAlignment="1">
      <alignment horizontal="center" vertical="center"/>
    </xf>
    <xf numFmtId="0" fontId="10" fillId="5" borderId="39" xfId="0" applyFont="1" applyFill="1" applyBorder="1" applyAlignment="1">
      <alignment horizontal="right" vertical="center" wrapText="1"/>
    </xf>
    <xf numFmtId="0" fontId="13" fillId="5" borderId="0" xfId="0" applyFont="1" applyFill="1" applyAlignment="1">
      <alignment vertical="center" wrapText="1"/>
    </xf>
    <xf numFmtId="0" fontId="13" fillId="5" borderId="0" xfId="0" applyFont="1" applyFill="1" applyAlignment="1">
      <alignment horizontal="right" vertical="center" wrapText="1"/>
    </xf>
    <xf numFmtId="0" fontId="7" fillId="0" borderId="0" xfId="0" applyFont="1" applyAlignment="1">
      <alignment horizontal="center" vertical="center" wrapText="1"/>
    </xf>
    <xf numFmtId="0" fontId="10" fillId="5" borderId="40" xfId="0" applyFont="1" applyFill="1" applyBorder="1" applyAlignment="1">
      <alignment horizontal="right" vertical="center" wrapText="1"/>
    </xf>
    <xf numFmtId="0" fontId="10" fillId="5" borderId="40"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7" fillId="7" borderId="0" xfId="0" applyFont="1" applyFill="1" applyAlignment="1">
      <alignment vertical="center"/>
    </xf>
    <xf numFmtId="14" fontId="7" fillId="7" borderId="0" xfId="0" applyNumberFormat="1" applyFont="1" applyFill="1" applyAlignment="1">
      <alignment horizontal="center" vertical="center" wrapText="1"/>
    </xf>
    <xf numFmtId="0" fontId="7" fillId="7" borderId="0" xfId="0" applyFont="1" applyFill="1" applyAlignment="1">
      <alignment horizontal="right" vertical="center"/>
    </xf>
    <xf numFmtId="0" fontId="7" fillId="7" borderId="0" xfId="0" applyFont="1" applyFill="1" applyAlignment="1">
      <alignment horizontal="center" vertical="center" wrapText="1"/>
    </xf>
    <xf numFmtId="14" fontId="7" fillId="0" borderId="0" xfId="0" applyNumberFormat="1" applyFont="1" applyAlignment="1">
      <alignment horizontal="center" vertical="center" wrapText="1"/>
    </xf>
    <xf numFmtId="0" fontId="13" fillId="5" borderId="25" xfId="0" applyFont="1" applyFill="1" applyBorder="1" applyAlignment="1">
      <alignment horizontal="right" vertical="center"/>
    </xf>
    <xf numFmtId="0" fontId="13" fillId="5" borderId="37" xfId="0" applyFont="1" applyFill="1" applyBorder="1" applyAlignment="1">
      <alignment horizontal="right" vertical="center"/>
    </xf>
    <xf numFmtId="0" fontId="7" fillId="0" borderId="0" xfId="0" applyFont="1" applyAlignment="1">
      <alignment horizontal="justify" vertical="center" wrapText="1"/>
    </xf>
    <xf numFmtId="0" fontId="10" fillId="5" borderId="0" xfId="0" applyFont="1" applyFill="1" applyAlignment="1">
      <alignment horizontal="justify" vertical="center" wrapText="1"/>
    </xf>
    <xf numFmtId="0" fontId="11" fillId="0" borderId="0" xfId="0" applyFont="1" applyAlignment="1">
      <alignment horizontal="right" vertical="center"/>
    </xf>
    <xf numFmtId="0" fontId="3" fillId="0" borderId="0" xfId="0" applyFont="1" applyAlignment="1">
      <alignment horizontal="left" vertical="top"/>
    </xf>
    <xf numFmtId="0" fontId="3" fillId="0" borderId="0" xfId="0" applyFont="1" applyAlignment="1">
      <alignment horizontal="left"/>
    </xf>
    <xf numFmtId="0" fontId="2" fillId="0" borderId="0" xfId="0" applyFont="1" applyAlignment="1">
      <alignment horizontal="left" vertical="top" wrapText="1"/>
    </xf>
    <xf numFmtId="0" fontId="60" fillId="5" borderId="13" xfId="0" applyFont="1" applyFill="1" applyBorder="1" applyAlignment="1">
      <alignment horizontal="center" vertical="top" wrapText="1"/>
    </xf>
    <xf numFmtId="0" fontId="60" fillId="5" borderId="0" xfId="0" applyFont="1" applyFill="1" applyAlignment="1">
      <alignment horizontal="center" vertical="center" wrapText="1"/>
    </xf>
    <xf numFmtId="0" fontId="9" fillId="5" borderId="40" xfId="0" applyFont="1" applyFill="1" applyBorder="1" applyAlignment="1">
      <alignment horizontal="right" vertical="center" wrapText="1"/>
    </xf>
    <xf numFmtId="14" fontId="3" fillId="0" borderId="0" xfId="0" applyNumberFormat="1" applyFont="1" applyAlignment="1">
      <alignment horizontal="left" vertical="top" wrapText="1"/>
    </xf>
    <xf numFmtId="14" fontId="3" fillId="0" borderId="0" xfId="0" applyNumberFormat="1" applyFont="1" applyAlignment="1">
      <alignment horizontal="left"/>
    </xf>
    <xf numFmtId="0" fontId="59" fillId="0" borderId="0" xfId="0" applyFont="1" applyAlignment="1">
      <alignment horizontal="center" vertical="top"/>
    </xf>
    <xf numFmtId="0" fontId="59" fillId="0" borderId="0" xfId="0" applyFont="1" applyAlignment="1">
      <alignment vertical="top"/>
    </xf>
    <xf numFmtId="164" fontId="59" fillId="0" borderId="0" xfId="0" applyNumberFormat="1" applyFont="1" applyAlignment="1">
      <alignment vertical="top"/>
    </xf>
    <xf numFmtId="0" fontId="31" fillId="0" borderId="16" xfId="2" applyFont="1" applyBorder="1"/>
    <xf numFmtId="0" fontId="3" fillId="0" borderId="38" xfId="0" applyFont="1" applyBorder="1" applyAlignment="1">
      <alignment vertical="center" wrapText="1"/>
    </xf>
    <xf numFmtId="0" fontId="3" fillId="0" borderId="38" xfId="0" applyFont="1" applyBorder="1" applyAlignment="1">
      <alignment horizontal="center" vertical="center" wrapText="1"/>
    </xf>
    <xf numFmtId="0" fontId="3" fillId="0" borderId="38" xfId="0" applyFont="1" applyBorder="1" applyAlignment="1">
      <alignment horizontal="right" vertical="center" wrapText="1"/>
    </xf>
    <xf numFmtId="0" fontId="11" fillId="0" borderId="6" xfId="0" applyFont="1" applyBorder="1" applyAlignment="1">
      <alignment vertical="top" wrapText="1"/>
    </xf>
    <xf numFmtId="0" fontId="3" fillId="0" borderId="0" xfId="0" applyFont="1" applyAlignment="1">
      <alignment horizontal="right" vertical="center" wrapText="1" indent="8"/>
    </xf>
    <xf numFmtId="0" fontId="11" fillId="0" borderId="6" xfId="0" applyFont="1" applyBorder="1" applyAlignment="1">
      <alignment horizontal="right" vertical="center" wrapText="1" indent="8"/>
    </xf>
    <xf numFmtId="0" fontId="3" fillId="0" borderId="5" xfId="0" applyFont="1" applyBorder="1" applyAlignment="1">
      <alignment vertical="top" wrapText="1"/>
    </xf>
    <xf numFmtId="0" fontId="19" fillId="0" borderId="38" xfId="0" applyFont="1" applyBorder="1" applyAlignment="1">
      <alignment horizontal="left" vertical="top" wrapText="1"/>
    </xf>
    <xf numFmtId="0" fontId="19" fillId="0" borderId="38" xfId="0" applyFont="1" applyBorder="1" applyAlignment="1">
      <alignment vertical="top" wrapText="1"/>
    </xf>
    <xf numFmtId="0" fontId="7" fillId="0" borderId="38" xfId="0" applyFont="1" applyBorder="1" applyAlignment="1">
      <alignment horizontal="center" vertical="top" wrapText="1"/>
    </xf>
    <xf numFmtId="0" fontId="63" fillId="0" borderId="0" xfId="0" applyFont="1"/>
    <xf numFmtId="0" fontId="62" fillId="3" borderId="13" xfId="0" applyFont="1" applyFill="1" applyBorder="1" applyAlignment="1">
      <alignment horizontal="center" vertical="center" wrapText="1"/>
    </xf>
    <xf numFmtId="0" fontId="62" fillId="3" borderId="8" xfId="0" applyFont="1" applyFill="1" applyBorder="1" applyAlignment="1">
      <alignment horizontal="center" vertical="center" wrapText="1"/>
    </xf>
    <xf numFmtId="0" fontId="62" fillId="3" borderId="0" xfId="0" applyFont="1" applyFill="1" applyAlignment="1">
      <alignment horizontal="center" vertical="center"/>
    </xf>
    <xf numFmtId="0" fontId="64" fillId="3" borderId="0" xfId="0" applyFont="1" applyFill="1" applyAlignment="1">
      <alignment vertical="center" wrapText="1"/>
    </xf>
    <xf numFmtId="0" fontId="64" fillId="3" borderId="0" xfId="0" applyFont="1" applyFill="1" applyAlignment="1">
      <alignment horizontal="right" vertical="center" wrapText="1"/>
    </xf>
    <xf numFmtId="10" fontId="64" fillId="3" borderId="0" xfId="1" applyNumberFormat="1" applyFont="1" applyFill="1"/>
    <xf numFmtId="0" fontId="63" fillId="0" borderId="0" xfId="0" applyFont="1" applyAlignment="1">
      <alignment vertical="top"/>
    </xf>
    <xf numFmtId="0" fontId="64" fillId="3" borderId="0" xfId="0" applyFont="1" applyFill="1" applyAlignment="1">
      <alignment vertical="top"/>
    </xf>
    <xf numFmtId="0" fontId="64" fillId="3" borderId="0" xfId="0" applyFont="1" applyFill="1"/>
    <xf numFmtId="0" fontId="7" fillId="0" borderId="27" xfId="0" applyFont="1" applyBorder="1" applyAlignment="1">
      <alignment horizontal="right" vertical="center" wrapText="1"/>
    </xf>
    <xf numFmtId="165" fontId="8" fillId="0" borderId="38" xfId="0" applyNumberFormat="1" applyFont="1" applyBorder="1" applyAlignment="1">
      <alignment horizontal="center" vertical="top" wrapText="1"/>
    </xf>
    <xf numFmtId="166" fontId="8" fillId="0" borderId="38" xfId="0" applyNumberFormat="1" applyFont="1" applyBorder="1" applyAlignment="1">
      <alignment horizontal="center" vertical="top"/>
    </xf>
    <xf numFmtId="14" fontId="8" fillId="0" borderId="38" xfId="0" applyNumberFormat="1" applyFont="1" applyBorder="1" applyAlignment="1">
      <alignment horizontal="center" vertical="top"/>
    </xf>
    <xf numFmtId="0" fontId="3" fillId="0" borderId="38" xfId="0" applyFont="1" applyBorder="1" applyAlignment="1">
      <alignment horizontal="center" vertical="top"/>
    </xf>
    <xf numFmtId="2" fontId="8" fillId="0" borderId="38" xfId="0" applyNumberFormat="1" applyFont="1" applyBorder="1" applyAlignment="1">
      <alignment horizontal="right" vertical="top" wrapText="1"/>
    </xf>
    <xf numFmtId="2" fontId="3" fillId="0" borderId="38" xfId="0" applyNumberFormat="1" applyFont="1" applyBorder="1" applyAlignment="1">
      <alignment horizontal="right" vertical="top"/>
    </xf>
    <xf numFmtId="2" fontId="8" fillId="0" borderId="38" xfId="0" applyNumberFormat="1" applyFont="1" applyBorder="1" applyAlignment="1">
      <alignment horizontal="right" vertical="top"/>
    </xf>
    <xf numFmtId="0" fontId="9" fillId="5" borderId="38" xfId="0" applyFont="1" applyFill="1" applyBorder="1" applyAlignment="1">
      <alignment horizontal="center" vertical="center" wrapText="1"/>
    </xf>
    <xf numFmtId="0" fontId="54" fillId="0" borderId="38" xfId="0" applyFont="1" applyBorder="1" applyAlignment="1">
      <alignment horizontal="left" vertical="center" wrapText="1"/>
    </xf>
    <xf numFmtId="0" fontId="54" fillId="0" borderId="38" xfId="0" applyFont="1" applyBorder="1" applyAlignment="1">
      <alignment horizontal="right" vertical="center" wrapText="1"/>
    </xf>
    <xf numFmtId="0" fontId="54" fillId="0" borderId="38" xfId="0" applyFont="1" applyBorder="1" applyAlignment="1">
      <alignment horizontal="right" vertical="center"/>
    </xf>
    <xf numFmtId="0" fontId="54" fillId="0" borderId="38" xfId="0" applyFont="1" applyBorder="1" applyAlignment="1">
      <alignment vertical="center" wrapText="1"/>
    </xf>
    <xf numFmtId="0" fontId="13" fillId="5" borderId="38" xfId="0" applyFont="1" applyFill="1" applyBorder="1" applyAlignment="1">
      <alignment vertical="center" wrapText="1"/>
    </xf>
    <xf numFmtId="0" fontId="13" fillId="5" borderId="38" xfId="0" applyFont="1" applyFill="1" applyBorder="1" applyAlignment="1">
      <alignment horizontal="right" vertical="center" wrapText="1"/>
    </xf>
    <xf numFmtId="0" fontId="11" fillId="0" borderId="0" xfId="0" applyFont="1" applyAlignment="1">
      <alignment horizontal="center" vertical="center" wrapText="1"/>
    </xf>
    <xf numFmtId="0" fontId="65" fillId="0" borderId="0" xfId="0" applyFont="1" applyAlignment="1">
      <alignment horizontal="right" vertical="center" wrapText="1"/>
    </xf>
    <xf numFmtId="0" fontId="65" fillId="0" borderId="0" xfId="0" applyFont="1" applyAlignment="1">
      <alignment horizontal="right" vertical="center"/>
    </xf>
    <xf numFmtId="0" fontId="66" fillId="0" borderId="37" xfId="0" applyFont="1" applyBorder="1" applyAlignment="1">
      <alignment horizontal="right" vertical="center" wrapText="1"/>
    </xf>
    <xf numFmtId="0" fontId="65" fillId="0" borderId="25" xfId="0" applyFont="1" applyBorder="1" applyAlignment="1">
      <alignment horizontal="right" vertical="center" wrapText="1"/>
    </xf>
    <xf numFmtId="0" fontId="65" fillId="0" borderId="27" xfId="0" applyFont="1" applyBorder="1" applyAlignment="1">
      <alignment horizontal="right" vertical="center" wrapText="1"/>
    </xf>
    <xf numFmtId="0" fontId="59" fillId="0" borderId="20" xfId="0" applyFont="1" applyBorder="1" applyAlignment="1">
      <alignment horizontal="right" vertical="center" wrapText="1"/>
    </xf>
    <xf numFmtId="0" fontId="53" fillId="0" borderId="20" xfId="0" applyFont="1" applyBorder="1" applyAlignment="1">
      <alignment horizontal="right" vertical="center" wrapText="1"/>
    </xf>
    <xf numFmtId="0" fontId="67" fillId="0" borderId="20" xfId="0" applyFont="1" applyBorder="1" applyAlignment="1">
      <alignment horizontal="center" vertical="center"/>
    </xf>
    <xf numFmtId="0" fontId="7" fillId="0" borderId="38" xfId="0" applyFont="1" applyBorder="1" applyAlignment="1">
      <alignment vertical="center"/>
    </xf>
    <xf numFmtId="10" fontId="3" fillId="0" borderId="0" xfId="0" applyNumberFormat="1" applyFont="1" applyAlignment="1">
      <alignment horizontal="right" vertical="top"/>
    </xf>
    <xf numFmtId="10" fontId="3" fillId="0" borderId="5" xfId="0" applyNumberFormat="1" applyFont="1" applyBorder="1" applyAlignment="1">
      <alignment horizontal="right" vertical="center"/>
    </xf>
    <xf numFmtId="0" fontId="13" fillId="0" borderId="25" xfId="0" applyFont="1" applyBorder="1" applyAlignment="1">
      <alignment horizontal="center" vertical="center" wrapText="1"/>
    </xf>
    <xf numFmtId="0" fontId="13" fillId="0" borderId="27" xfId="0" applyFont="1" applyBorder="1" applyAlignment="1">
      <alignment horizontal="center" vertical="center"/>
    </xf>
    <xf numFmtId="0" fontId="54" fillId="0" borderId="42" xfId="0" applyFont="1" applyBorder="1" applyAlignment="1">
      <alignment horizontal="center" vertical="center"/>
    </xf>
    <xf numFmtId="0" fontId="54" fillId="0" borderId="48" xfId="0" applyFont="1" applyBorder="1" applyAlignment="1">
      <alignment horizontal="center" vertical="center"/>
    </xf>
    <xf numFmtId="0" fontId="54" fillId="0" borderId="43" xfId="0" applyFont="1" applyBorder="1" applyAlignment="1">
      <alignment horizontal="center" vertical="center"/>
    </xf>
    <xf numFmtId="0" fontId="11" fillId="0" borderId="37" xfId="0" applyFont="1" applyBorder="1" applyAlignment="1">
      <alignment horizontal="center" vertical="center" wrapText="1"/>
    </xf>
    <xf numFmtId="0" fontId="3" fillId="0" borderId="27" xfId="0" applyFont="1" applyBorder="1" applyAlignment="1">
      <alignment horizontal="right" vertical="center" wrapText="1"/>
    </xf>
    <xf numFmtId="0" fontId="59" fillId="0" borderId="45" xfId="0" applyFont="1" applyBorder="1" applyAlignment="1">
      <alignment vertical="center" wrapText="1"/>
    </xf>
    <xf numFmtId="0" fontId="54" fillId="0" borderId="46" xfId="0" applyFont="1" applyBorder="1" applyAlignment="1">
      <alignment horizontal="right" vertical="center" wrapText="1"/>
    </xf>
    <xf numFmtId="0" fontId="59" fillId="0" borderId="44" xfId="0" applyFont="1" applyBorder="1" applyAlignment="1">
      <alignment vertical="center" wrapText="1"/>
    </xf>
    <xf numFmtId="0" fontId="54" fillId="0" borderId="20" xfId="0" applyFont="1" applyBorder="1" applyAlignment="1">
      <alignment horizontal="right" vertical="center" wrapText="1"/>
    </xf>
    <xf numFmtId="0" fontId="2" fillId="0" borderId="44" xfId="0" applyFont="1" applyBorder="1" applyAlignment="1">
      <alignment vertical="center" wrapText="1"/>
    </xf>
    <xf numFmtId="0" fontId="13" fillId="0" borderId="20" xfId="0" applyFont="1" applyBorder="1" applyAlignment="1">
      <alignment horizontal="right" vertical="center" wrapText="1"/>
    </xf>
    <xf numFmtId="0" fontId="1" fillId="0" borderId="46" xfId="0" applyFont="1" applyBorder="1" applyAlignment="1">
      <alignment horizontal="right" vertical="center" wrapText="1"/>
    </xf>
    <xf numFmtId="0" fontId="12" fillId="0" borderId="20" xfId="0" applyFont="1" applyBorder="1" applyAlignment="1">
      <alignment horizontal="right" vertical="center" wrapText="1"/>
    </xf>
    <xf numFmtId="0" fontId="68" fillId="5" borderId="0" xfId="0" applyFont="1" applyFill="1" applyAlignment="1">
      <alignment horizontal="right" vertical="center" wrapText="1"/>
    </xf>
    <xf numFmtId="0" fontId="20" fillId="0" borderId="38" xfId="0" applyFont="1" applyBorder="1" applyAlignment="1">
      <alignment vertical="center" wrapText="1"/>
    </xf>
    <xf numFmtId="0" fontId="19" fillId="0" borderId="38" xfId="0" applyFont="1" applyBorder="1" applyAlignment="1">
      <alignment vertical="center" wrapText="1"/>
    </xf>
    <xf numFmtId="0" fontId="20" fillId="7" borderId="0" xfId="0" applyFont="1" applyFill="1" applyAlignment="1">
      <alignment horizontal="right" vertical="center" wrapText="1"/>
    </xf>
    <xf numFmtId="0" fontId="20" fillId="0" borderId="38" xfId="0" applyFont="1" applyBorder="1" applyAlignment="1">
      <alignment horizontal="justify" vertical="center" wrapText="1"/>
    </xf>
    <xf numFmtId="0" fontId="7" fillId="0" borderId="38" xfId="0" applyFont="1" applyBorder="1" applyAlignment="1">
      <alignment vertical="center" wrapText="1"/>
    </xf>
    <xf numFmtId="0" fontId="54" fillId="0" borderId="38" xfId="0" applyFont="1" applyBorder="1" applyAlignment="1">
      <alignment horizontal="center" vertical="center" wrapText="1"/>
    </xf>
    <xf numFmtId="0" fontId="11" fillId="5" borderId="38" xfId="0" applyFont="1" applyFill="1" applyBorder="1" applyAlignment="1">
      <alignment horizontal="center" vertical="top" wrapText="1"/>
    </xf>
    <xf numFmtId="0" fontId="0" fillId="5" borderId="38" xfId="0" applyFill="1" applyBorder="1" applyAlignment="1">
      <alignment vertical="top" wrapText="1"/>
    </xf>
    <xf numFmtId="0" fontId="18" fillId="5" borderId="38" xfId="0" applyFont="1" applyFill="1" applyBorder="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horizontal="center"/>
    </xf>
    <xf numFmtId="0" fontId="62" fillId="9" borderId="0" xfId="2" applyFont="1" applyFill="1" applyAlignment="1">
      <alignment horizontal="center" vertical="center" wrapText="1"/>
    </xf>
    <xf numFmtId="0" fontId="8" fillId="3" borderId="28" xfId="3" applyFont="1" applyFill="1" applyBorder="1" applyAlignment="1">
      <alignment horizontal="justify" vertical="center" wrapText="1"/>
    </xf>
    <xf numFmtId="0" fontId="8" fillId="3" borderId="0" xfId="3" applyFont="1" applyFill="1" applyAlignment="1">
      <alignment horizontal="justify" vertical="center" wrapText="1"/>
    </xf>
    <xf numFmtId="0" fontId="8" fillId="3" borderId="29" xfId="3" applyFont="1" applyFill="1" applyBorder="1" applyAlignment="1">
      <alignment horizontal="justify" vertical="center" wrapText="1"/>
    </xf>
    <xf numFmtId="0" fontId="8" fillId="3" borderId="30" xfId="3" applyFont="1" applyFill="1" applyBorder="1" applyAlignment="1">
      <alignment horizontal="justify" vertical="top" wrapText="1"/>
    </xf>
    <xf numFmtId="0" fontId="8" fillId="3" borderId="6" xfId="3" applyFont="1" applyFill="1" applyBorder="1" applyAlignment="1">
      <alignment horizontal="justify" vertical="top" wrapText="1"/>
    </xf>
    <xf numFmtId="0" fontId="8" fillId="3" borderId="31" xfId="3" applyFont="1" applyFill="1" applyBorder="1" applyAlignment="1">
      <alignment horizontal="justify" vertical="top" wrapText="1"/>
    </xf>
    <xf numFmtId="0" fontId="3" fillId="10" borderId="30" xfId="4" applyFont="1" applyFill="1" applyBorder="1" applyAlignment="1" applyProtection="1">
      <alignment horizontal="left" vertical="center" wrapText="1"/>
    </xf>
    <xf numFmtId="0" fontId="3" fillId="10" borderId="6" xfId="4" applyFont="1" applyFill="1" applyBorder="1" applyAlignment="1" applyProtection="1">
      <alignment horizontal="left" vertical="center"/>
    </xf>
    <xf numFmtId="0" fontId="3" fillId="10" borderId="31" xfId="4" applyFont="1" applyFill="1" applyBorder="1" applyAlignment="1" applyProtection="1">
      <alignment horizontal="left" vertical="center"/>
    </xf>
    <xf numFmtId="0" fontId="61" fillId="0" borderId="14" xfId="2" applyFont="1" applyBorder="1"/>
    <xf numFmtId="0" fontId="61" fillId="0" borderId="15" xfId="2" applyFont="1" applyBorder="1"/>
    <xf numFmtId="0" fontId="61" fillId="0" borderId="16" xfId="2" applyFont="1" applyBorder="1"/>
    <xf numFmtId="0" fontId="37" fillId="5" borderId="3" xfId="2" applyFont="1" applyFill="1" applyBorder="1" applyAlignment="1">
      <alignment horizontal="left"/>
    </xf>
    <xf numFmtId="0" fontId="61" fillId="0" borderId="0" xfId="2" applyFont="1" applyFill="1"/>
    <xf numFmtId="0" fontId="31" fillId="0" borderId="0" xfId="2" applyFont="1" applyFill="1" applyBorder="1" applyAlignment="1">
      <alignment horizontal="left"/>
    </xf>
    <xf numFmtId="0" fontId="61" fillId="0" borderId="14" xfId="2" applyFont="1" applyFill="1" applyBorder="1"/>
    <xf numFmtId="0" fontId="61" fillId="0" borderId="15" xfId="2" applyFont="1" applyFill="1" applyBorder="1"/>
    <xf numFmtId="0" fontId="61" fillId="0" borderId="16" xfId="2" applyFont="1" applyFill="1" applyBorder="1"/>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xf>
    <xf numFmtId="0" fontId="30" fillId="5" borderId="3" xfId="0" applyFont="1" applyFill="1" applyBorder="1" applyAlignment="1">
      <alignment horizontal="center" vertical="center"/>
    </xf>
    <xf numFmtId="0" fontId="61" fillId="0" borderId="14" xfId="2" applyFont="1" applyFill="1" applyBorder="1" applyAlignment="1">
      <alignment horizontal="left"/>
    </xf>
    <xf numFmtId="0" fontId="61" fillId="0" borderId="15" xfId="2" applyFont="1" applyFill="1" applyBorder="1" applyAlignment="1">
      <alignment horizontal="left"/>
    </xf>
    <xf numFmtId="0" fontId="61" fillId="0" borderId="16" xfId="2" applyFont="1" applyFill="1" applyBorder="1" applyAlignment="1">
      <alignment horizontal="left"/>
    </xf>
    <xf numFmtId="0" fontId="61" fillId="0" borderId="14" xfId="2" applyFont="1" applyBorder="1" applyAlignment="1">
      <alignment horizontal="left"/>
    </xf>
    <xf numFmtId="0" fontId="61" fillId="0" borderId="15" xfId="2" applyFont="1" applyBorder="1" applyAlignment="1">
      <alignment horizontal="left"/>
    </xf>
    <xf numFmtId="0" fontId="61" fillId="0" borderId="16" xfId="2" applyFont="1" applyBorder="1" applyAlignment="1">
      <alignment horizontal="left"/>
    </xf>
    <xf numFmtId="0" fontId="2" fillId="5" borderId="0" xfId="0" applyFont="1" applyFill="1" applyAlignment="1">
      <alignment horizontal="left" vertical="center"/>
    </xf>
    <xf numFmtId="0" fontId="36" fillId="9" borderId="0" xfId="2" applyFont="1" applyFill="1" applyAlignment="1">
      <alignment horizontal="center" vertical="center" wrapText="1"/>
    </xf>
    <xf numFmtId="0" fontId="3" fillId="0" borderId="0" xfId="0" applyFont="1" applyAlignment="1">
      <alignment horizontal="left" vertical="top" wrapText="1"/>
    </xf>
    <xf numFmtId="0" fontId="5" fillId="4" borderId="4" xfId="0" applyFont="1" applyFill="1" applyBorder="1" applyAlignment="1">
      <alignment horizontal="center" vertical="top" wrapText="1"/>
    </xf>
    <xf numFmtId="0" fontId="5" fillId="5" borderId="36" xfId="0" applyFont="1" applyFill="1" applyBorder="1" applyAlignment="1">
      <alignment horizontal="center" vertical="top" wrapText="1"/>
    </xf>
    <xf numFmtId="0" fontId="5" fillId="5" borderId="8"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11" xfId="0" applyFont="1" applyFill="1" applyBorder="1" applyAlignment="1">
      <alignment horizontal="center" vertical="top" wrapText="1"/>
    </xf>
    <xf numFmtId="0" fontId="39" fillId="0" borderId="0" xfId="0" applyFont="1" applyAlignment="1">
      <alignment vertical="center"/>
    </xf>
    <xf numFmtId="0" fontId="39" fillId="0" borderId="0" xfId="0" applyFont="1" applyAlignment="1">
      <alignment vertical="center" wrapText="1"/>
    </xf>
    <xf numFmtId="0" fontId="2" fillId="0" borderId="0" xfId="0" applyFont="1" applyAlignment="1">
      <alignment horizontal="left"/>
    </xf>
    <xf numFmtId="0" fontId="19" fillId="0" borderId="0" xfId="0" applyFont="1" applyAlignment="1">
      <alignment horizontal="left" vertical="top" wrapText="1"/>
    </xf>
    <xf numFmtId="0" fontId="12" fillId="0" borderId="0" xfId="0" applyFont="1" applyAlignment="1">
      <alignment horizontal="left"/>
    </xf>
    <xf numFmtId="0" fontId="8" fillId="0" borderId="0" xfId="0" applyFont="1" applyAlignment="1">
      <alignment horizontal="left" vertical="center"/>
    </xf>
    <xf numFmtId="0" fontId="9" fillId="3" borderId="0" xfId="0" applyFont="1" applyFill="1" applyAlignment="1">
      <alignment horizontal="left"/>
    </xf>
    <xf numFmtId="0" fontId="5" fillId="5" borderId="1"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3" xfId="0" applyFont="1" applyFill="1" applyBorder="1" applyAlignment="1">
      <alignment horizontal="center" vertical="top"/>
    </xf>
    <xf numFmtId="0" fontId="5" fillId="5" borderId="2" xfId="0" applyFont="1" applyFill="1" applyBorder="1" applyAlignment="1">
      <alignment horizontal="center" vertical="top"/>
    </xf>
    <xf numFmtId="0" fontId="5" fillId="5" borderId="2" xfId="0" applyFont="1" applyFill="1" applyBorder="1" applyAlignment="1">
      <alignment horizontal="left" vertical="top" wrapText="1"/>
    </xf>
    <xf numFmtId="0" fontId="5" fillId="5" borderId="8" xfId="0" applyFont="1" applyFill="1" applyBorder="1" applyAlignment="1">
      <alignment horizontal="left" vertical="top" wrapText="1"/>
    </xf>
    <xf numFmtId="0" fontId="2" fillId="3" borderId="0" xfId="0" applyFont="1" applyFill="1" applyAlignment="1">
      <alignment horizontal="left" vertical="center" wrapText="1"/>
    </xf>
    <xf numFmtId="0" fontId="5" fillId="5" borderId="1" xfId="0" applyFont="1" applyFill="1" applyBorder="1" applyAlignment="1">
      <alignment horizontal="left" vertical="top" wrapText="1"/>
    </xf>
    <xf numFmtId="0" fontId="45" fillId="3" borderId="0" xfId="0" applyFont="1" applyFill="1" applyAlignment="1">
      <alignment horizontal="center" vertical="top" wrapText="1"/>
    </xf>
    <xf numFmtId="0" fontId="19" fillId="0" borderId="12" xfId="0" applyFont="1" applyBorder="1" applyAlignment="1">
      <alignment horizontal="justify" vertical="top" wrapText="1"/>
    </xf>
    <xf numFmtId="0" fontId="2" fillId="3" borderId="0" xfId="0" applyFont="1" applyFill="1" applyAlignment="1">
      <alignment horizontal="left" vertical="top" wrapText="1"/>
    </xf>
    <xf numFmtId="0" fontId="11" fillId="0" borderId="38" xfId="0" applyFont="1" applyBorder="1" applyAlignment="1">
      <alignment horizontal="center" vertical="center" wrapText="1"/>
    </xf>
    <xf numFmtId="0" fontId="11" fillId="0" borderId="43" xfId="0" applyFont="1" applyBorder="1" applyAlignment="1">
      <alignment horizontal="center" vertical="center" wrapText="1"/>
    </xf>
    <xf numFmtId="0" fontId="10" fillId="0" borderId="12" xfId="0" applyFont="1" applyBorder="1" applyAlignment="1">
      <alignment horizontal="center" vertical="center" wrapText="1"/>
    </xf>
    <xf numFmtId="0" fontId="32" fillId="9" borderId="0" xfId="2" applyFont="1" applyFill="1" applyAlignment="1">
      <alignment horizontal="center" wrapText="1"/>
    </xf>
    <xf numFmtId="0" fontId="13" fillId="3" borderId="0" xfId="0" applyFont="1" applyFill="1" applyAlignment="1">
      <alignment horizontal="left" vertical="center" wrapText="1"/>
    </xf>
    <xf numFmtId="0" fontId="11" fillId="5" borderId="38" xfId="0" applyFont="1" applyFill="1" applyBorder="1" applyAlignment="1">
      <alignment vertical="top" wrapText="1"/>
    </xf>
    <xf numFmtId="0" fontId="18" fillId="5" borderId="38" xfId="0" applyFont="1" applyFill="1" applyBorder="1" applyAlignment="1">
      <alignment horizontal="center" vertical="center"/>
    </xf>
    <xf numFmtId="0" fontId="18" fillId="5" borderId="38" xfId="0" applyFont="1" applyFill="1" applyBorder="1" applyAlignment="1">
      <alignment horizontal="center" vertical="center" wrapText="1"/>
    </xf>
    <xf numFmtId="0" fontId="10" fillId="0" borderId="37" xfId="0" applyFont="1" applyBorder="1" applyAlignment="1">
      <alignment vertical="center"/>
    </xf>
    <xf numFmtId="0" fontId="10" fillId="0" borderId="47" xfId="0" applyFont="1" applyBorder="1" applyAlignment="1">
      <alignment vertical="center"/>
    </xf>
    <xf numFmtId="0" fontId="9" fillId="5" borderId="38" xfId="0" applyFont="1" applyFill="1" applyBorder="1" applyAlignment="1">
      <alignment horizontal="center" vertical="center" wrapText="1"/>
    </xf>
    <xf numFmtId="0" fontId="36" fillId="9" borderId="0" xfId="2" applyFont="1" applyFill="1" applyAlignment="1">
      <alignment horizontal="center" vertical="top" wrapText="1"/>
    </xf>
    <xf numFmtId="0" fontId="2" fillId="0" borderId="0" xfId="0" applyFont="1" applyAlignment="1">
      <alignment horizontal="left" vertical="top" wrapText="1"/>
    </xf>
    <xf numFmtId="0" fontId="59" fillId="0" borderId="0" xfId="0" applyFont="1" applyAlignment="1">
      <alignment horizontal="left" vertical="top" wrapText="1"/>
    </xf>
    <xf numFmtId="0" fontId="9" fillId="0" borderId="0" xfId="0" applyFont="1" applyAlignment="1">
      <alignment horizontal="center" vertical="center"/>
    </xf>
    <xf numFmtId="0" fontId="10" fillId="0" borderId="38" xfId="0" applyFont="1" applyBorder="1" applyAlignment="1">
      <alignment horizontal="center" vertical="center"/>
    </xf>
    <xf numFmtId="0" fontId="9" fillId="5" borderId="38" xfId="0" applyFont="1" applyFill="1" applyBorder="1" applyAlignment="1">
      <alignment horizontal="center" vertical="center"/>
    </xf>
    <xf numFmtId="0" fontId="14" fillId="0" borderId="0" xfId="0" applyFont="1" applyAlignment="1">
      <alignment horizontal="right" vertical="center"/>
    </xf>
    <xf numFmtId="0" fontId="13" fillId="2" borderId="0" xfId="0" applyFont="1" applyFill="1" applyAlignment="1">
      <alignment horizontal="left" vertical="center" wrapText="1"/>
    </xf>
    <xf numFmtId="0" fontId="7" fillId="0" borderId="38" xfId="0" applyFont="1" applyBorder="1" applyAlignment="1">
      <alignment horizontal="center" vertical="top" wrapText="1"/>
    </xf>
    <xf numFmtId="0" fontId="36" fillId="9" borderId="0" xfId="2" applyFont="1" applyFill="1" applyAlignment="1">
      <alignment horizontal="center" wrapText="1"/>
    </xf>
    <xf numFmtId="0" fontId="17" fillId="0" borderId="0" xfId="0" applyFont="1" applyAlignment="1">
      <alignment horizontal="right" vertical="center"/>
    </xf>
    <xf numFmtId="0" fontId="11" fillId="5" borderId="18" xfId="0" applyFont="1" applyFill="1" applyBorder="1" applyAlignment="1">
      <alignment horizontal="center" vertical="top" wrapText="1"/>
    </xf>
    <xf numFmtId="0" fontId="11" fillId="5" borderId="13" xfId="0" applyFont="1" applyFill="1" applyBorder="1" applyAlignment="1">
      <alignment horizontal="center" vertical="top" wrapText="1"/>
    </xf>
    <xf numFmtId="0" fontId="11" fillId="5" borderId="19" xfId="0" applyFont="1" applyFill="1" applyBorder="1" applyAlignment="1">
      <alignment horizontal="center" vertical="top" wrapText="1"/>
    </xf>
    <xf numFmtId="0" fontId="11" fillId="5" borderId="12" xfId="0" applyFont="1" applyFill="1" applyBorder="1" applyAlignment="1">
      <alignment horizontal="center" vertical="top" wrapText="1"/>
    </xf>
    <xf numFmtId="0" fontId="11" fillId="5" borderId="0" xfId="0" applyFont="1" applyFill="1" applyAlignment="1">
      <alignment horizontal="center" vertical="top" wrapText="1"/>
    </xf>
    <xf numFmtId="0" fontId="13" fillId="6" borderId="0" xfId="0" applyFont="1" applyFill="1" applyAlignment="1">
      <alignment horizontal="left" vertical="center"/>
    </xf>
    <xf numFmtId="0" fontId="3" fillId="0" borderId="0" xfId="0" applyFont="1" applyAlignment="1">
      <alignment horizontal="left" vertical="center"/>
    </xf>
    <xf numFmtId="0" fontId="9" fillId="6" borderId="0" xfId="0" applyFont="1" applyFill="1" applyAlignment="1">
      <alignment horizontal="left" vertical="center" wrapText="1"/>
    </xf>
    <xf numFmtId="0" fontId="9" fillId="0" borderId="0" xfId="0" applyFont="1" applyAlignment="1">
      <alignment horizontal="left" vertical="center" wrapText="1"/>
    </xf>
    <xf numFmtId="0" fontId="45" fillId="9" borderId="0" xfId="2" applyFont="1" applyFill="1" applyAlignment="1">
      <alignment horizontal="center" vertical="top" wrapText="1"/>
    </xf>
    <xf numFmtId="0" fontId="10" fillId="5" borderId="0" xfId="0" applyFont="1" applyFill="1" applyAlignment="1">
      <alignment horizontal="left" vertical="top" wrapText="1"/>
    </xf>
    <xf numFmtId="0" fontId="55" fillId="0" borderId="37" xfId="0" applyFont="1" applyBorder="1" applyAlignment="1">
      <alignment horizontal="center" vertical="center" wrapText="1"/>
    </xf>
    <xf numFmtId="0" fontId="14" fillId="0" borderId="0" xfId="0" applyFont="1" applyAlignment="1">
      <alignment horizontal="right" vertical="top"/>
    </xf>
    <xf numFmtId="0" fontId="55" fillId="0" borderId="37" xfId="0" applyFont="1" applyBorder="1" applyAlignment="1">
      <alignment horizontal="center" vertical="center"/>
    </xf>
    <xf numFmtId="0" fontId="13" fillId="2" borderId="0" xfId="0" applyFont="1" applyFill="1" applyAlignment="1">
      <alignment horizontal="left" vertical="center"/>
    </xf>
    <xf numFmtId="0" fontId="11" fillId="5" borderId="3" xfId="0" applyFont="1" applyFill="1" applyBorder="1" applyAlignment="1">
      <alignment horizontal="center" vertical="top" wrapText="1"/>
    </xf>
    <xf numFmtId="0" fontId="11" fillId="5" borderId="2" xfId="0" applyFont="1" applyFill="1" applyBorder="1" applyAlignment="1">
      <alignment horizontal="center" vertical="top" wrapText="1"/>
    </xf>
    <xf numFmtId="0" fontId="39" fillId="0" borderId="0" xfId="0" applyFont="1" applyAlignment="1">
      <alignment horizontal="left" vertical="center" wrapText="1"/>
    </xf>
    <xf numFmtId="0" fontId="32" fillId="9" borderId="0" xfId="2" applyFont="1" applyFill="1" applyAlignment="1">
      <alignment horizontal="center" vertical="center" wrapText="1"/>
    </xf>
    <xf numFmtId="0" fontId="54" fillId="0" borderId="38"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54" fillId="0" borderId="42" xfId="0" applyFont="1" applyBorder="1" applyAlignment="1">
      <alignment horizontal="center" vertical="center" wrapText="1"/>
    </xf>
    <xf numFmtId="0" fontId="54" fillId="0" borderId="48" xfId="0" applyFont="1" applyBorder="1" applyAlignment="1">
      <alignment horizontal="center" vertical="center" wrapText="1"/>
    </xf>
    <xf numFmtId="0" fontId="54" fillId="0" borderId="43" xfId="0" applyFont="1" applyBorder="1" applyAlignment="1">
      <alignment horizontal="center" vertical="center" wrapText="1"/>
    </xf>
    <xf numFmtId="0" fontId="3" fillId="0" borderId="0" xfId="0" applyFont="1" applyAlignment="1">
      <alignment horizontal="justify" vertical="center" wrapText="1"/>
    </xf>
    <xf numFmtId="0" fontId="2" fillId="2" borderId="0" xfId="0" applyFont="1" applyFill="1" applyAlignment="1">
      <alignment horizontal="left" vertical="center" wrapText="1"/>
    </xf>
    <xf numFmtId="0" fontId="4" fillId="0" borderId="0" xfId="0" applyFont="1" applyAlignment="1">
      <alignment horizontal="right" vertical="center"/>
    </xf>
    <xf numFmtId="0" fontId="9" fillId="2" borderId="0" xfId="0" applyFont="1" applyFill="1" applyAlignment="1">
      <alignment horizontal="left" wrapText="1"/>
    </xf>
    <xf numFmtId="0" fontId="12" fillId="2" borderId="0" xfId="0" applyFont="1" applyFill="1" applyAlignment="1">
      <alignment horizontal="left" vertical="center" wrapText="1"/>
    </xf>
    <xf numFmtId="0" fontId="11" fillId="5" borderId="9" xfId="0" applyFont="1" applyFill="1" applyBorder="1" applyAlignment="1">
      <alignment vertical="center" wrapText="1"/>
    </xf>
    <xf numFmtId="0" fontId="11" fillId="5" borderId="11" xfId="0" applyFont="1" applyFill="1" applyBorder="1" applyAlignment="1">
      <alignment vertical="center" wrapText="1"/>
    </xf>
    <xf numFmtId="0" fontId="3" fillId="0" borderId="0" xfId="0" applyFont="1" applyAlignment="1">
      <alignment horizontal="left" vertical="top"/>
    </xf>
    <xf numFmtId="0" fontId="19" fillId="0" borderId="0" xfId="0" applyFont="1" applyAlignment="1">
      <alignment horizontal="left" vertical="center" wrapText="1"/>
    </xf>
    <xf numFmtId="0" fontId="3" fillId="0" borderId="0" xfId="0" applyFont="1" applyAlignment="1">
      <alignment horizontal="left" vertical="center" wrapText="1"/>
    </xf>
    <xf numFmtId="0" fontId="10" fillId="5" borderId="37" xfId="0" applyFont="1" applyFill="1" applyBorder="1" applyAlignment="1">
      <alignment vertical="center"/>
    </xf>
    <xf numFmtId="0" fontId="9" fillId="2" borderId="0" xfId="0" applyFont="1" applyFill="1" applyAlignment="1">
      <alignment horizontal="left" vertical="center" wrapText="1"/>
    </xf>
    <xf numFmtId="0" fontId="14" fillId="0" borderId="10" xfId="0" applyFont="1" applyBorder="1" applyAlignment="1">
      <alignment horizontal="right" vertical="center"/>
    </xf>
    <xf numFmtId="0" fontId="10" fillId="0" borderId="37" xfId="0" applyFont="1" applyBorder="1" applyAlignment="1">
      <alignment horizontal="center" vertical="center" wrapText="1"/>
    </xf>
    <xf numFmtId="0" fontId="10" fillId="0" borderId="37" xfId="0" applyFont="1" applyBorder="1" applyAlignment="1">
      <alignment horizontal="center" vertical="center"/>
    </xf>
    <xf numFmtId="0" fontId="11" fillId="0" borderId="0" xfId="0" applyFont="1" applyAlignment="1">
      <alignment horizontal="center" vertical="center" wrapText="1"/>
    </xf>
    <xf numFmtId="0" fontId="12" fillId="6" borderId="0" xfId="0" applyFont="1" applyFill="1" applyAlignment="1">
      <alignment horizontal="left" wrapText="1"/>
    </xf>
    <xf numFmtId="0" fontId="10" fillId="0" borderId="0" xfId="0" applyFont="1" applyAlignment="1">
      <alignment horizontal="center" vertical="center" wrapText="1"/>
    </xf>
    <xf numFmtId="0" fontId="36" fillId="9" borderId="0" xfId="2" applyFont="1" applyFill="1" applyBorder="1" applyAlignment="1">
      <alignment horizontal="center" wrapText="1"/>
    </xf>
    <xf numFmtId="0" fontId="11" fillId="0" borderId="0" xfId="0" applyFont="1" applyAlignment="1">
      <alignment vertical="center"/>
    </xf>
    <xf numFmtId="0" fontId="51" fillId="0" borderId="10" xfId="0" applyFont="1" applyBorder="1" applyAlignment="1">
      <alignment horizontal="right" vertical="center" wrapText="1"/>
    </xf>
    <xf numFmtId="0" fontId="11" fillId="5" borderId="0" xfId="0" applyFont="1" applyFill="1" applyAlignment="1">
      <alignment horizontal="center" vertical="center" wrapText="1"/>
    </xf>
    <xf numFmtId="0" fontId="11" fillId="5" borderId="14" xfId="0" applyFont="1" applyFill="1" applyBorder="1" applyAlignment="1">
      <alignment horizontal="center" vertical="top" wrapText="1"/>
    </xf>
    <xf numFmtId="0" fontId="11" fillId="5" borderId="16" xfId="0" applyFont="1" applyFill="1" applyBorder="1" applyAlignment="1">
      <alignment horizontal="center" vertical="top" wrapText="1"/>
    </xf>
    <xf numFmtId="0" fontId="11" fillId="5" borderId="1" xfId="0" applyFont="1" applyFill="1" applyBorder="1" applyAlignment="1">
      <alignment horizontal="center" vertical="top" wrapText="1"/>
    </xf>
    <xf numFmtId="0" fontId="13" fillId="6" borderId="0" xfId="0" applyFont="1" applyFill="1" applyAlignment="1">
      <alignment horizontal="left" vertical="center" wrapText="1"/>
    </xf>
    <xf numFmtId="0" fontId="11" fillId="5" borderId="8" xfId="0" applyFont="1" applyFill="1" applyBorder="1" applyAlignment="1">
      <alignment horizontal="center" vertical="top" wrapText="1"/>
    </xf>
    <xf numFmtId="0" fontId="11" fillId="5" borderId="3" xfId="0" applyFont="1" applyFill="1" applyBorder="1" applyAlignment="1">
      <alignment horizontal="center" vertical="top"/>
    </xf>
    <xf numFmtId="0" fontId="19" fillId="0" borderId="0" xfId="0" applyFont="1" applyAlignment="1">
      <alignment horizontal="left" vertical="center"/>
    </xf>
    <xf numFmtId="0" fontId="57" fillId="0" borderId="0" xfId="0" applyFont="1" applyAlignment="1">
      <alignment horizontal="left" vertical="top" wrapText="1"/>
    </xf>
    <xf numFmtId="0" fontId="57" fillId="0" borderId="0" xfId="0" applyFont="1" applyAlignment="1">
      <alignment horizontal="left" vertical="top"/>
    </xf>
    <xf numFmtId="0" fontId="12" fillId="6" borderId="0" xfId="0" applyFont="1" applyFill="1" applyAlignment="1">
      <alignment horizontal="left" vertical="center" wrapText="1"/>
    </xf>
    <xf numFmtId="0" fontId="4" fillId="0" borderId="10" xfId="0" applyFont="1" applyBorder="1" applyAlignment="1">
      <alignment horizontal="right" vertical="center"/>
    </xf>
    <xf numFmtId="0" fontId="18" fillId="5" borderId="2" xfId="0" applyFont="1" applyFill="1" applyBorder="1" applyAlignment="1">
      <alignment vertical="center" wrapText="1"/>
    </xf>
    <xf numFmtId="0" fontId="18" fillId="5" borderId="8" xfId="0" applyFont="1" applyFill="1" applyBorder="1" applyAlignment="1">
      <alignment vertical="center" wrapText="1"/>
    </xf>
    <xf numFmtId="0" fontId="18" fillId="5" borderId="14"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1" fillId="5" borderId="17" xfId="0" applyFont="1" applyFill="1" applyBorder="1" applyAlignment="1">
      <alignment horizontal="center" vertical="top" wrapText="1"/>
    </xf>
    <xf numFmtId="0" fontId="18" fillId="0" borderId="10" xfId="0" applyFont="1" applyBorder="1" applyAlignment="1">
      <alignment horizontal="center" vertical="center" wrapText="1"/>
    </xf>
    <xf numFmtId="0" fontId="12" fillId="6" borderId="0" xfId="0" applyFont="1" applyFill="1" applyAlignment="1">
      <alignment horizontal="left" vertical="center"/>
    </xf>
    <xf numFmtId="0" fontId="10" fillId="5" borderId="3" xfId="0" applyFont="1" applyFill="1" applyBorder="1" applyAlignment="1">
      <alignment horizontal="center" vertical="top" wrapText="1"/>
    </xf>
    <xf numFmtId="0" fontId="10" fillId="5" borderId="2"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0" fillId="5" borderId="15" xfId="0" applyFont="1" applyFill="1" applyBorder="1" applyAlignment="1">
      <alignment horizontal="center" vertical="top" wrapText="1"/>
    </xf>
    <xf numFmtId="0" fontId="10" fillId="5" borderId="16" xfId="0" applyFont="1" applyFill="1" applyBorder="1" applyAlignment="1">
      <alignment horizontal="center" vertical="top" wrapText="1"/>
    </xf>
    <xf numFmtId="0" fontId="21" fillId="0" borderId="0" xfId="0" applyFont="1" applyAlignment="1">
      <alignment horizontal="right" vertical="center" wrapText="1"/>
    </xf>
    <xf numFmtId="3" fontId="21" fillId="0" borderId="0" xfId="0" applyNumberFormat="1" applyFont="1" applyAlignment="1">
      <alignment horizontal="right" vertical="center" wrapText="1"/>
    </xf>
    <xf numFmtId="0" fontId="4" fillId="0" borderId="0" xfId="0" applyFont="1" applyAlignment="1">
      <alignment horizontal="right" vertical="center" wrapText="1"/>
    </xf>
    <xf numFmtId="0" fontId="22" fillId="0" borderId="0" xfId="0" applyFont="1" applyAlignment="1">
      <alignment horizontal="center" vertical="center" wrapText="1"/>
    </xf>
    <xf numFmtId="0" fontId="16" fillId="0" borderId="0" xfId="0" applyFont="1" applyAlignment="1">
      <alignment horizontal="center" vertical="center" wrapText="1"/>
    </xf>
    <xf numFmtId="2" fontId="21" fillId="0" borderId="0" xfId="0" applyNumberFormat="1" applyFont="1" applyAlignment="1">
      <alignment horizontal="right" vertical="center" wrapText="1"/>
    </xf>
    <xf numFmtId="0" fontId="21" fillId="0" borderId="0" xfId="0" applyFont="1" applyAlignment="1">
      <alignment horizontal="center" vertical="center" wrapText="1"/>
    </xf>
    <xf numFmtId="0" fontId="45" fillId="3" borderId="0" xfId="0" applyFont="1" applyFill="1" applyAlignment="1">
      <alignment horizontal="center" vertical="center" wrapText="1"/>
    </xf>
    <xf numFmtId="0" fontId="22" fillId="0" borderId="7" xfId="0" applyFont="1" applyBorder="1" applyAlignment="1">
      <alignment horizontal="center" vertical="center" wrapText="1"/>
    </xf>
    <xf numFmtId="0" fontId="2" fillId="6" borderId="0" xfId="0" applyFont="1" applyFill="1" applyAlignment="1">
      <alignment horizontal="left" vertical="center"/>
    </xf>
    <xf numFmtId="0" fontId="12" fillId="2" borderId="0" xfId="0" applyFont="1" applyFill="1" applyAlignment="1">
      <alignment horizontal="left" vertical="center"/>
    </xf>
    <xf numFmtId="0" fontId="4" fillId="0" borderId="10" xfId="0" applyFont="1" applyBorder="1" applyAlignment="1">
      <alignment horizontal="right"/>
    </xf>
    <xf numFmtId="0" fontId="3" fillId="0" borderId="0" xfId="0" applyFont="1" applyAlignment="1">
      <alignment horizontal="left"/>
    </xf>
    <xf numFmtId="0" fontId="1" fillId="0" borderId="38" xfId="0" applyFont="1" applyBorder="1" applyAlignment="1">
      <alignment horizontal="center" vertical="center" wrapText="1"/>
    </xf>
    <xf numFmtId="14" fontId="1" fillId="0" borderId="38" xfId="0" applyNumberFormat="1" applyFont="1" applyBorder="1" applyAlignment="1">
      <alignment horizontal="center" vertical="center" wrapText="1"/>
    </xf>
    <xf numFmtId="0" fontId="1" fillId="0" borderId="38" xfId="0" applyFont="1" applyBorder="1" applyAlignment="1">
      <alignment horizontal="center" vertical="center"/>
    </xf>
    <xf numFmtId="0" fontId="10" fillId="0" borderId="27" xfId="0" applyFont="1" applyBorder="1" applyAlignment="1">
      <alignment vertical="center"/>
    </xf>
    <xf numFmtId="0" fontId="10" fillId="0" borderId="49" xfId="0" applyFont="1" applyBorder="1" applyAlignment="1">
      <alignment vertical="center"/>
    </xf>
    <xf numFmtId="0" fontId="7" fillId="0" borderId="38" xfId="0" applyFont="1" applyBorder="1" applyAlignment="1">
      <alignment vertical="top" wrapText="1"/>
    </xf>
    <xf numFmtId="10" fontId="7" fillId="0" borderId="38" xfId="0" applyNumberFormat="1" applyFont="1" applyBorder="1" applyAlignment="1">
      <alignment vertical="top" wrapText="1"/>
    </xf>
    <xf numFmtId="0" fontId="7" fillId="0" borderId="42" xfId="0" applyFont="1" applyBorder="1" applyAlignment="1">
      <alignment vertical="top" wrapText="1"/>
    </xf>
    <xf numFmtId="10" fontId="7" fillId="0" borderId="42" xfId="1" applyNumberFormat="1" applyFont="1" applyBorder="1" applyAlignment="1">
      <alignment vertical="top" wrapText="1"/>
    </xf>
    <xf numFmtId="0" fontId="7" fillId="0" borderId="43" xfId="0" applyFont="1" applyBorder="1" applyAlignment="1">
      <alignment vertical="top" wrapText="1"/>
    </xf>
    <xf numFmtId="10" fontId="7" fillId="0" borderId="43" xfId="1" applyNumberFormat="1" applyFont="1" applyBorder="1" applyAlignment="1">
      <alignment vertical="top" wrapText="1"/>
    </xf>
    <xf numFmtId="10" fontId="7" fillId="0" borderId="38" xfId="1" applyNumberFormat="1" applyFont="1" applyBorder="1" applyAlignment="1">
      <alignment vertical="top" wrapText="1"/>
    </xf>
  </cellXfs>
  <cellStyles count="7">
    <cellStyle name="Comma 2" xfId="5" xr:uid="{07A83B42-63EE-46F3-ADE6-3551A1C5342C}"/>
    <cellStyle name="Comma 2 2" xfId="6" xr:uid="{9C0DE898-84C3-49D4-90FD-411E09A8AF79}"/>
    <cellStyle name="Hyperlink" xfId="2" builtinId="8"/>
    <cellStyle name="Hyperlink 4" xfId="4" xr:uid="{00000000-0005-0000-0000-000002000000}"/>
    <cellStyle name="Normal" xfId="0" builtinId="0"/>
    <cellStyle name="Normal 2" xfId="3" xr:uid="{00000000-0005-0000-0000-000004000000}"/>
    <cellStyle name="Percent" xfId="1" builtinId="5"/>
  </cellStyles>
  <dxfs count="0"/>
  <tableStyles count="0" defaultTableStyle="TableStyleMedium2" defaultPivotStyle="PivotStyleLight16"/>
  <colors>
    <mruColors>
      <color rgb="FFECE6D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11</xdr:col>
      <xdr:colOff>304800</xdr:colOff>
      <xdr:row>4</xdr:row>
      <xdr:rowOff>121920</xdr:rowOff>
    </xdr:to>
    <xdr:sp macro="" textlink="">
      <xdr:nvSpPr>
        <xdr:cNvPr id="1025" name="AutoShape 1">
          <a:extLst>
            <a:ext uri="{FF2B5EF4-FFF2-40B4-BE49-F238E27FC236}">
              <a16:creationId xmlns:a16="http://schemas.microsoft.com/office/drawing/2014/main" id="{22CF7181-0A06-8B16-4F0A-6A050DF36018}"/>
            </a:ext>
          </a:extLst>
        </xdr:cNvPr>
        <xdr:cNvSpPr>
          <a:spLocks noChangeAspect="1" noChangeArrowheads="1"/>
        </xdr:cNvSpPr>
      </xdr:nvSpPr>
      <xdr:spPr bwMode="auto">
        <a:xfrm>
          <a:off x="736854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27951</xdr:rowOff>
    </xdr:from>
    <xdr:to>
      <xdr:col>11</xdr:col>
      <xdr:colOff>0</xdr:colOff>
      <xdr:row>42</xdr:row>
      <xdr:rowOff>18339</xdr:rowOff>
    </xdr:to>
    <xdr:pic>
      <xdr:nvPicPr>
        <xdr:cNvPr id="3" name="Picture 2">
          <a:extLst>
            <a:ext uri="{FF2B5EF4-FFF2-40B4-BE49-F238E27FC236}">
              <a16:creationId xmlns:a16="http://schemas.microsoft.com/office/drawing/2014/main" id="{3DBD9DA3-48E9-87E0-0426-CBD6BAC6AA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7951"/>
          <a:ext cx="6815667" cy="79173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54192</xdr:rowOff>
    </xdr:from>
    <xdr:to>
      <xdr:col>7</xdr:col>
      <xdr:colOff>594059</xdr:colOff>
      <xdr:row>11</xdr:row>
      <xdr:rowOff>164883</xdr:rowOff>
    </xdr:to>
    <xdr:pic>
      <xdr:nvPicPr>
        <xdr:cNvPr id="4" name="Picture 3">
          <a:extLst>
            <a:ext uri="{FF2B5EF4-FFF2-40B4-BE49-F238E27FC236}">
              <a16:creationId xmlns:a16="http://schemas.microsoft.com/office/drawing/2014/main" id="{4B28CF2D-BEFA-3150-F7C3-FCE94907F9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2875" y="244692"/>
          <a:ext cx="4251659" cy="23014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180975</xdr:colOff>
      <xdr:row>3</xdr:row>
      <xdr:rowOff>114300</xdr:rowOff>
    </xdr:to>
    <xdr:sp macro="" textlink="">
      <xdr:nvSpPr>
        <xdr:cNvPr id="2049" name="AutoShape 1" descr="https://email.gov.in/service/home/~/?auth=co&amp;loc=en&amp;id=25847&amp;part=22">
          <a:extLst>
            <a:ext uri="{FF2B5EF4-FFF2-40B4-BE49-F238E27FC236}">
              <a16:creationId xmlns:a16="http://schemas.microsoft.com/office/drawing/2014/main" id="{00000000-0008-0000-1800-000001080000}"/>
            </a:ext>
          </a:extLst>
        </xdr:cNvPr>
        <xdr:cNvSpPr>
          <a:spLocks noChangeAspect="1" noChangeArrowheads="1"/>
        </xdr:cNvSpPr>
      </xdr:nvSpPr>
      <xdr:spPr bwMode="auto">
        <a:xfrm>
          <a:off x="1343025" y="333375"/>
          <a:ext cx="304800" cy="304800"/>
        </a:xfrm>
        <a:prstGeom prst="rect">
          <a:avLst/>
        </a:prstGeom>
        <a:noFill/>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54767</xdr:colOff>
      <xdr:row>0</xdr:row>
      <xdr:rowOff>51954</xdr:rowOff>
    </xdr:from>
    <xdr:to>
      <xdr:col>8</xdr:col>
      <xdr:colOff>254351</xdr:colOff>
      <xdr:row>12</xdr:row>
      <xdr:rowOff>164522</xdr:rowOff>
    </xdr:to>
    <xdr:pic>
      <xdr:nvPicPr>
        <xdr:cNvPr id="4" name="Picture 3">
          <a:extLst>
            <a:ext uri="{FF2B5EF4-FFF2-40B4-BE49-F238E27FC236}">
              <a16:creationId xmlns:a16="http://schemas.microsoft.com/office/drawing/2014/main" id="{ED41F6F3-60DF-6F7E-3945-695A2FDDF1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4767" y="51954"/>
          <a:ext cx="4563766" cy="26756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196691</xdr:rowOff>
    </xdr:from>
    <xdr:to>
      <xdr:col>9</xdr:col>
      <xdr:colOff>134240</xdr:colOff>
      <xdr:row>17</xdr:row>
      <xdr:rowOff>200025</xdr:rowOff>
    </xdr:to>
    <xdr:pic>
      <xdr:nvPicPr>
        <xdr:cNvPr id="4" name="Picture 3">
          <a:extLst>
            <a:ext uri="{FF2B5EF4-FFF2-40B4-BE49-F238E27FC236}">
              <a16:creationId xmlns:a16="http://schemas.microsoft.com/office/drawing/2014/main" id="{A6838DD1-72C4-3BBB-D724-4CA018EB04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387191"/>
          <a:ext cx="5620640" cy="364188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57150</xdr:colOff>
      <xdr:row>3</xdr:row>
      <xdr:rowOff>304800</xdr:rowOff>
    </xdr:to>
    <xdr:sp macro="" textlink="">
      <xdr:nvSpPr>
        <xdr:cNvPr id="3073" name="AutoShape 1" descr="https://email.gov.in/service/home/~/?auth=co&amp;loc=en&amp;id=25847&amp;part=25">
          <a:extLst>
            <a:ext uri="{FF2B5EF4-FFF2-40B4-BE49-F238E27FC236}">
              <a16:creationId xmlns:a16="http://schemas.microsoft.com/office/drawing/2014/main" id="{00000000-0008-0000-2400-0000010C0000}"/>
            </a:ext>
          </a:extLst>
        </xdr:cNvPr>
        <xdr:cNvSpPr>
          <a:spLocks noChangeAspect="1" noChangeArrowheads="1"/>
        </xdr:cNvSpPr>
      </xdr:nvSpPr>
      <xdr:spPr bwMode="auto">
        <a:xfrm>
          <a:off x="4086225" y="523875"/>
          <a:ext cx="304800" cy="30480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8504</xdr:rowOff>
    </xdr:from>
    <xdr:to>
      <xdr:col>12</xdr:col>
      <xdr:colOff>9525</xdr:colOff>
      <xdr:row>9</xdr:row>
      <xdr:rowOff>170089</xdr:rowOff>
    </xdr:to>
    <xdr:pic>
      <xdr:nvPicPr>
        <xdr:cNvPr id="3" name="Picture 2">
          <a:extLst>
            <a:ext uri="{FF2B5EF4-FFF2-40B4-BE49-F238E27FC236}">
              <a16:creationId xmlns:a16="http://schemas.microsoft.com/office/drawing/2014/main" id="{39A5F1F0-5A7A-18A5-B55A-A5C34A5EB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00050" y="208529"/>
          <a:ext cx="7343775" cy="1876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30957</xdr:colOff>
      <xdr:row>1</xdr:row>
      <xdr:rowOff>95595</xdr:rowOff>
    </xdr:from>
    <xdr:to>
      <xdr:col>5</xdr:col>
      <xdr:colOff>195184</xdr:colOff>
      <xdr:row>14</xdr:row>
      <xdr:rowOff>28575</xdr:rowOff>
    </xdr:to>
    <xdr:pic>
      <xdr:nvPicPr>
        <xdr:cNvPr id="5" name="Picture 4">
          <a:extLst>
            <a:ext uri="{FF2B5EF4-FFF2-40B4-BE49-F238E27FC236}">
              <a16:creationId xmlns:a16="http://schemas.microsoft.com/office/drawing/2014/main" id="{F7EAC40E-2891-642D-0FD1-94041C7FB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5257" y="247995"/>
          <a:ext cx="4926727" cy="2800005"/>
        </a:xfrm>
        <a:prstGeom prst="rect">
          <a:avLst/>
        </a:prstGeom>
      </xdr:spPr>
    </xdr:pic>
    <xdr:clientData/>
  </xdr:twoCellAnchor>
  <xdr:twoCellAnchor editAs="oneCell">
    <xdr:from>
      <xdr:col>1</xdr:col>
      <xdr:colOff>123825</xdr:colOff>
      <xdr:row>16</xdr:row>
      <xdr:rowOff>123825</xdr:rowOff>
    </xdr:from>
    <xdr:to>
      <xdr:col>5</xdr:col>
      <xdr:colOff>96271</xdr:colOff>
      <xdr:row>28</xdr:row>
      <xdr:rowOff>19050</xdr:rowOff>
    </xdr:to>
    <xdr:pic>
      <xdr:nvPicPr>
        <xdr:cNvPr id="2" name="Picture 1">
          <a:extLst>
            <a:ext uri="{FF2B5EF4-FFF2-40B4-BE49-F238E27FC236}">
              <a16:creationId xmlns:a16="http://schemas.microsoft.com/office/drawing/2014/main" id="{8692598C-D3DD-5F1E-AE7D-D96CC5B2A6B5}"/>
            </a:ext>
          </a:extLst>
        </xdr:cNvPr>
        <xdr:cNvPicPr>
          <a:picLocks noChangeAspect="1"/>
        </xdr:cNvPicPr>
      </xdr:nvPicPr>
      <xdr:blipFill>
        <a:blip xmlns:r="http://schemas.openxmlformats.org/officeDocument/2006/relationships" r:embed="rId2"/>
        <a:stretch>
          <a:fillRect/>
        </a:stretch>
      </xdr:blipFill>
      <xdr:spPr>
        <a:xfrm>
          <a:off x="238125" y="3333750"/>
          <a:ext cx="4734946" cy="2657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xdr:row>
      <xdr:rowOff>146310</xdr:rowOff>
    </xdr:from>
    <xdr:to>
      <xdr:col>6</xdr:col>
      <xdr:colOff>298825</xdr:colOff>
      <xdr:row>10</xdr:row>
      <xdr:rowOff>76199</xdr:rowOff>
    </xdr:to>
    <xdr:pic>
      <xdr:nvPicPr>
        <xdr:cNvPr id="11" name="Picture 10">
          <a:extLst>
            <a:ext uri="{FF2B5EF4-FFF2-40B4-BE49-F238E27FC236}">
              <a16:creationId xmlns:a16="http://schemas.microsoft.com/office/drawing/2014/main" id="{ACA5AE63-A398-E506-BF72-FD5CAC7B14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28600" y="298710"/>
          <a:ext cx="3651625" cy="2349239"/>
        </a:xfrm>
        <a:prstGeom prst="rect">
          <a:avLst/>
        </a:prstGeom>
      </xdr:spPr>
    </xdr:pic>
    <xdr:clientData/>
  </xdr:twoCellAnchor>
  <xdr:twoCellAnchor editAs="oneCell">
    <xdr:from>
      <xdr:col>6</xdr:col>
      <xdr:colOff>266699</xdr:colOff>
      <xdr:row>1</xdr:row>
      <xdr:rowOff>120354</xdr:rowOff>
    </xdr:from>
    <xdr:to>
      <xdr:col>12</xdr:col>
      <xdr:colOff>141716</xdr:colOff>
      <xdr:row>11</xdr:row>
      <xdr:rowOff>19050</xdr:rowOff>
    </xdr:to>
    <xdr:pic>
      <xdr:nvPicPr>
        <xdr:cNvPr id="14" name="Picture 13">
          <a:extLst>
            <a:ext uri="{FF2B5EF4-FFF2-40B4-BE49-F238E27FC236}">
              <a16:creationId xmlns:a16="http://schemas.microsoft.com/office/drawing/2014/main" id="{39D5D44B-5522-944B-7BFB-ACE7CC247D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48099" y="272754"/>
          <a:ext cx="3627867" cy="2508546"/>
        </a:xfrm>
        <a:prstGeom prst="rect">
          <a:avLst/>
        </a:prstGeom>
      </xdr:spPr>
    </xdr:pic>
    <xdr:clientData/>
  </xdr:twoCellAnchor>
  <xdr:twoCellAnchor editAs="oneCell">
    <xdr:from>
      <xdr:col>1</xdr:col>
      <xdr:colOff>66675</xdr:colOff>
      <xdr:row>12</xdr:row>
      <xdr:rowOff>103535</xdr:rowOff>
    </xdr:from>
    <xdr:to>
      <xdr:col>6</xdr:col>
      <xdr:colOff>466068</xdr:colOff>
      <xdr:row>24</xdr:row>
      <xdr:rowOff>95249</xdr:rowOff>
    </xdr:to>
    <xdr:pic>
      <xdr:nvPicPr>
        <xdr:cNvPr id="18" name="Picture 17">
          <a:extLst>
            <a:ext uri="{FF2B5EF4-FFF2-40B4-BE49-F238E27FC236}">
              <a16:creationId xmlns:a16="http://schemas.microsoft.com/office/drawing/2014/main" id="{B205CAD4-2407-FA10-DF7E-F62D16E5A3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90500" y="3056285"/>
          <a:ext cx="3856968" cy="2382489"/>
        </a:xfrm>
        <a:prstGeom prst="rect">
          <a:avLst/>
        </a:prstGeom>
      </xdr:spPr>
    </xdr:pic>
    <xdr:clientData/>
  </xdr:twoCellAnchor>
  <xdr:twoCellAnchor editAs="oneCell">
    <xdr:from>
      <xdr:col>6</xdr:col>
      <xdr:colOff>438150</xdr:colOff>
      <xdr:row>13</xdr:row>
      <xdr:rowOff>14930</xdr:rowOff>
    </xdr:from>
    <xdr:to>
      <xdr:col>12</xdr:col>
      <xdr:colOff>222031</xdr:colOff>
      <xdr:row>24</xdr:row>
      <xdr:rowOff>114300</xdr:rowOff>
    </xdr:to>
    <xdr:pic>
      <xdr:nvPicPr>
        <xdr:cNvPr id="21" name="Picture 20">
          <a:extLst>
            <a:ext uri="{FF2B5EF4-FFF2-40B4-BE49-F238E27FC236}">
              <a16:creationId xmlns:a16="http://schemas.microsoft.com/office/drawing/2014/main" id="{BE8DBFA1-A92F-4898-44A9-10BED6146EC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4019550" y="3205805"/>
          <a:ext cx="3536731" cy="22520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99218</xdr:rowOff>
    </xdr:from>
    <xdr:to>
      <xdr:col>8</xdr:col>
      <xdr:colOff>59385</xdr:colOff>
      <xdr:row>12</xdr:row>
      <xdr:rowOff>198438</xdr:rowOff>
    </xdr:to>
    <xdr:pic>
      <xdr:nvPicPr>
        <xdr:cNvPr id="3" name="Picture 2">
          <a:extLst>
            <a:ext uri="{FF2B5EF4-FFF2-40B4-BE49-F238E27FC236}">
              <a16:creationId xmlns:a16="http://schemas.microsoft.com/office/drawing/2014/main" id="{16A6B7E0-E580-A12A-51D4-84F5786DEE34}"/>
            </a:ext>
          </a:extLst>
        </xdr:cNvPr>
        <xdr:cNvPicPr>
          <a:picLocks noChangeAspect="1"/>
        </xdr:cNvPicPr>
      </xdr:nvPicPr>
      <xdr:blipFill>
        <a:blip xmlns:r="http://schemas.openxmlformats.org/officeDocument/2006/relationships" r:embed="rId1"/>
        <a:stretch>
          <a:fillRect/>
        </a:stretch>
      </xdr:blipFill>
      <xdr:spPr>
        <a:xfrm>
          <a:off x="0" y="99218"/>
          <a:ext cx="5347744" cy="28674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133349</xdr:colOff>
      <xdr:row>1</xdr:row>
      <xdr:rowOff>146252</xdr:rowOff>
    </xdr:from>
    <xdr:to>
      <xdr:col>8</xdr:col>
      <xdr:colOff>111675</xdr:colOff>
      <xdr:row>15</xdr:row>
      <xdr:rowOff>9525</xdr:rowOff>
    </xdr:to>
    <xdr:pic>
      <xdr:nvPicPr>
        <xdr:cNvPr id="4" name="Picture 3">
          <a:extLst>
            <a:ext uri="{FF2B5EF4-FFF2-40B4-BE49-F238E27FC236}">
              <a16:creationId xmlns:a16="http://schemas.microsoft.com/office/drawing/2014/main" id="{08DE4D42-501A-2864-E556-F5AFAA1334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3349" y="298652"/>
          <a:ext cx="4426501" cy="2635048"/>
        </a:xfrm>
        <a:prstGeom prst="rect">
          <a:avLst/>
        </a:prstGeom>
      </xdr:spPr>
    </xdr:pic>
    <xdr:clientData/>
  </xdr:twoCellAnchor>
  <xdr:twoCellAnchor editAs="oneCell">
    <xdr:from>
      <xdr:col>1</xdr:col>
      <xdr:colOff>28599</xdr:colOff>
      <xdr:row>15</xdr:row>
      <xdr:rowOff>57149</xdr:rowOff>
    </xdr:from>
    <xdr:to>
      <xdr:col>7</xdr:col>
      <xdr:colOff>571501</xdr:colOff>
      <xdr:row>32</xdr:row>
      <xdr:rowOff>125377</xdr:rowOff>
    </xdr:to>
    <xdr:pic>
      <xdr:nvPicPr>
        <xdr:cNvPr id="7" name="Picture 6">
          <a:extLst>
            <a:ext uri="{FF2B5EF4-FFF2-40B4-BE49-F238E27FC236}">
              <a16:creationId xmlns:a16="http://schemas.microsoft.com/office/drawing/2014/main" id="{65C0B020-E492-5FAF-BBB1-28FC3AB22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09574" y="2981324"/>
          <a:ext cx="4200502" cy="33257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104775</xdr:colOff>
      <xdr:row>1</xdr:row>
      <xdr:rowOff>189257</xdr:rowOff>
    </xdr:from>
    <xdr:to>
      <xdr:col>9</xdr:col>
      <xdr:colOff>474643</xdr:colOff>
      <xdr:row>16</xdr:row>
      <xdr:rowOff>163165</xdr:rowOff>
    </xdr:to>
    <xdr:pic>
      <xdr:nvPicPr>
        <xdr:cNvPr id="4" name="Picture 3">
          <a:extLst>
            <a:ext uri="{FF2B5EF4-FFF2-40B4-BE49-F238E27FC236}">
              <a16:creationId xmlns:a16="http://schemas.microsoft.com/office/drawing/2014/main" id="{E7E25D03-6367-1E4E-0ED5-F014C249F9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90525" y="341657"/>
          <a:ext cx="4637068" cy="3002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0</xdr:row>
      <xdr:rowOff>149622</xdr:rowOff>
    </xdr:from>
    <xdr:to>
      <xdr:col>8</xdr:col>
      <xdr:colOff>552021</xdr:colOff>
      <xdr:row>11</xdr:row>
      <xdr:rowOff>174227</xdr:rowOff>
    </xdr:to>
    <xdr:pic>
      <xdr:nvPicPr>
        <xdr:cNvPr id="4" name="Picture 3">
          <a:extLst>
            <a:ext uri="{FF2B5EF4-FFF2-40B4-BE49-F238E27FC236}">
              <a16:creationId xmlns:a16="http://schemas.microsoft.com/office/drawing/2014/main" id="{91836A7D-A7C8-01F6-8D4C-ABBCE39A4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90500" y="149622"/>
          <a:ext cx="4752546" cy="2272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48853</xdr:colOff>
      <xdr:row>1</xdr:row>
      <xdr:rowOff>126997</xdr:rowOff>
    </xdr:from>
    <xdr:to>
      <xdr:col>8</xdr:col>
      <xdr:colOff>500488</xdr:colOff>
      <xdr:row>16</xdr:row>
      <xdr:rowOff>158750</xdr:rowOff>
    </xdr:to>
    <xdr:pic>
      <xdr:nvPicPr>
        <xdr:cNvPr id="4" name="Picture 3">
          <a:extLst>
            <a:ext uri="{FF2B5EF4-FFF2-40B4-BE49-F238E27FC236}">
              <a16:creationId xmlns:a16="http://schemas.microsoft.com/office/drawing/2014/main" id="{B64C9005-7BFE-6D03-D9F0-A9B75AB9FD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8853" y="275164"/>
          <a:ext cx="4875468" cy="293158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3:K47"/>
  <sheetViews>
    <sheetView showGridLines="0" topLeftCell="A22" zoomScale="90" zoomScaleNormal="90" workbookViewId="0">
      <selection activeCell="A47" sqref="A47:K47"/>
    </sheetView>
  </sheetViews>
  <sheetFormatPr defaultRowHeight="15" x14ac:dyDescent="0.25"/>
  <cols>
    <col min="1" max="1" width="9.140625" customWidth="1"/>
    <col min="11" max="11" width="10.140625" customWidth="1"/>
  </cols>
  <sheetData>
    <row r="23" ht="9" customHeight="1" x14ac:dyDescent="0.25"/>
    <row r="43" spans="1:11" x14ac:dyDescent="0.25">
      <c r="A43" s="371" t="s">
        <v>544</v>
      </c>
      <c r="B43" s="372"/>
      <c r="C43" s="372"/>
      <c r="D43" s="372"/>
      <c r="E43" s="372"/>
      <c r="F43" s="372"/>
      <c r="G43" s="372"/>
      <c r="H43" s="372"/>
      <c r="I43" s="372"/>
      <c r="J43" s="372"/>
      <c r="K43" s="373"/>
    </row>
    <row r="44" spans="1:11" x14ac:dyDescent="0.25">
      <c r="A44" s="371"/>
      <c r="B44" s="372"/>
      <c r="C44" s="372"/>
      <c r="D44" s="372"/>
      <c r="E44" s="372"/>
      <c r="F44" s="372"/>
      <c r="G44" s="372"/>
      <c r="H44" s="372"/>
      <c r="I44" s="372"/>
      <c r="J44" s="372"/>
      <c r="K44" s="373"/>
    </row>
    <row r="45" spans="1:11" ht="12" customHeight="1" x14ac:dyDescent="0.25">
      <c r="A45" s="371"/>
      <c r="B45" s="372"/>
      <c r="C45" s="372"/>
      <c r="D45" s="372"/>
      <c r="E45" s="372"/>
      <c r="F45" s="372"/>
      <c r="G45" s="372"/>
      <c r="H45" s="372"/>
      <c r="I45" s="372"/>
      <c r="J45" s="372"/>
      <c r="K45" s="373"/>
    </row>
    <row r="46" spans="1:11" ht="42.75" customHeight="1" x14ac:dyDescent="0.25">
      <c r="A46" s="374" t="s">
        <v>309</v>
      </c>
      <c r="B46" s="375"/>
      <c r="C46" s="375"/>
      <c r="D46" s="375"/>
      <c r="E46" s="375"/>
      <c r="F46" s="375"/>
      <c r="G46" s="375"/>
      <c r="H46" s="375"/>
      <c r="I46" s="375"/>
      <c r="J46" s="375"/>
      <c r="K46" s="376"/>
    </row>
    <row r="47" spans="1:11" ht="85.5" customHeight="1" x14ac:dyDescent="0.25">
      <c r="A47" s="377" t="s">
        <v>540</v>
      </c>
      <c r="B47" s="378"/>
      <c r="C47" s="378"/>
      <c r="D47" s="378"/>
      <c r="E47" s="378"/>
      <c r="F47" s="378"/>
      <c r="G47" s="378"/>
      <c r="H47" s="378"/>
      <c r="I47" s="378"/>
      <c r="J47" s="378"/>
      <c r="K47" s="379"/>
    </row>
  </sheetData>
  <mergeCells count="3">
    <mergeCell ref="A43:K45"/>
    <mergeCell ref="A46:K46"/>
    <mergeCell ref="A47:K4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93"/>
  <sheetViews>
    <sheetView showGridLines="0" zoomScale="95" zoomScaleNormal="95" workbookViewId="0">
      <selection activeCell="P6" sqref="P6:Q7"/>
    </sheetView>
  </sheetViews>
  <sheetFormatPr defaultRowHeight="15.75" x14ac:dyDescent="0.25"/>
  <cols>
    <col min="1" max="1" width="2.5703125" style="293" customWidth="1"/>
    <col min="2" max="2" width="9.140625" style="292"/>
    <col min="3" max="3" width="44.42578125" style="293" customWidth="1"/>
    <col min="4" max="4" width="9.140625" style="293"/>
    <col min="5" max="6" width="14.42578125" style="294" customWidth="1"/>
    <col min="7" max="7" width="10.42578125" style="293" customWidth="1"/>
    <col min="8" max="8" width="13.140625" style="293" customWidth="1"/>
    <col min="9" max="10" width="11.5703125" style="293" customWidth="1"/>
    <col min="11" max="11" width="14" style="293" bestFit="1" customWidth="1"/>
    <col min="12" max="12" width="11.5703125" style="293" customWidth="1"/>
    <col min="13" max="13" width="12.5703125" style="293" customWidth="1"/>
    <col min="14" max="14" width="13.140625" style="293" bestFit="1" customWidth="1"/>
    <col min="15" max="16" width="6.5703125" style="293" customWidth="1"/>
    <col min="17" max="16384" width="9.140625" style="293"/>
  </cols>
  <sheetData>
    <row r="1" spans="2:17" ht="12" customHeight="1" x14ac:dyDescent="0.25"/>
    <row r="2" spans="2:17" ht="15" customHeight="1" x14ac:dyDescent="0.25">
      <c r="B2" s="443" t="s">
        <v>502</v>
      </c>
      <c r="C2" s="443"/>
      <c r="D2" s="443"/>
      <c r="E2" s="443"/>
      <c r="F2" s="443"/>
      <c r="G2" s="443"/>
      <c r="H2" s="443"/>
      <c r="I2" s="443"/>
      <c r="J2" s="443"/>
      <c r="K2" s="443"/>
      <c r="L2" s="443"/>
      <c r="M2" s="443"/>
      <c r="N2" s="443"/>
    </row>
    <row r="3" spans="2:17" x14ac:dyDescent="0.25">
      <c r="B3" s="444"/>
      <c r="C3" s="444"/>
      <c r="D3" s="444"/>
      <c r="E3" s="444"/>
      <c r="F3" s="444"/>
      <c r="G3" s="444"/>
      <c r="H3" s="444"/>
      <c r="I3" s="444"/>
      <c r="J3" s="444"/>
      <c r="K3" s="444"/>
      <c r="L3" s="444"/>
      <c r="M3" s="444"/>
      <c r="N3" s="444"/>
    </row>
    <row r="5" spans="2:17" ht="12.75" customHeight="1" x14ac:dyDescent="0.25">
      <c r="B5" s="441" t="s">
        <v>429</v>
      </c>
      <c r="C5" s="441" t="s">
        <v>430</v>
      </c>
      <c r="D5" s="441" t="s">
        <v>431</v>
      </c>
      <c r="E5" s="441" t="s">
        <v>80</v>
      </c>
      <c r="F5" s="441" t="s">
        <v>81</v>
      </c>
      <c r="G5" s="441" t="s">
        <v>82</v>
      </c>
      <c r="H5" s="447" t="s">
        <v>363</v>
      </c>
      <c r="I5" s="447"/>
      <c r="J5" s="447"/>
      <c r="K5" s="447"/>
      <c r="L5" s="447" t="s">
        <v>432</v>
      </c>
      <c r="M5" s="447"/>
      <c r="N5" s="447"/>
    </row>
    <row r="6" spans="2:17" ht="63" x14ac:dyDescent="0.25">
      <c r="B6" s="441"/>
      <c r="C6" s="441"/>
      <c r="D6" s="441"/>
      <c r="E6" s="441"/>
      <c r="F6" s="441"/>
      <c r="G6" s="441"/>
      <c r="H6" s="324" t="s">
        <v>351</v>
      </c>
      <c r="I6" s="324" t="s">
        <v>83</v>
      </c>
      <c r="J6" s="324" t="s">
        <v>365</v>
      </c>
      <c r="K6" s="324" t="s">
        <v>433</v>
      </c>
      <c r="L6" s="324" t="s">
        <v>364</v>
      </c>
      <c r="M6" s="324" t="s">
        <v>83</v>
      </c>
      <c r="N6" s="324" t="s">
        <v>365</v>
      </c>
      <c r="P6" s="442" t="s">
        <v>307</v>
      </c>
      <c r="Q6" s="442"/>
    </row>
    <row r="7" spans="2:17" x14ac:dyDescent="0.25">
      <c r="B7" s="445" t="s">
        <v>554</v>
      </c>
      <c r="C7" s="445"/>
      <c r="D7" s="445"/>
      <c r="E7" s="445"/>
      <c r="F7" s="445"/>
      <c r="G7" s="445"/>
      <c r="H7" s="445"/>
      <c r="I7" s="445"/>
      <c r="J7" s="445"/>
      <c r="K7" s="445"/>
      <c r="L7" s="445"/>
      <c r="M7" s="445"/>
      <c r="N7" s="445"/>
      <c r="P7" s="442"/>
      <c r="Q7" s="442"/>
    </row>
    <row r="8" spans="2:17" ht="12.75" customHeight="1" x14ac:dyDescent="0.25">
      <c r="B8" s="256">
        <v>1</v>
      </c>
      <c r="C8" s="340" t="s">
        <v>556</v>
      </c>
      <c r="D8" s="317" t="s">
        <v>13</v>
      </c>
      <c r="E8" s="318">
        <v>43616</v>
      </c>
      <c r="F8" s="319">
        <v>45897</v>
      </c>
      <c r="G8" s="320" t="s">
        <v>74</v>
      </c>
      <c r="H8" s="321" t="s">
        <v>553</v>
      </c>
      <c r="I8" s="322" t="s">
        <v>553</v>
      </c>
      <c r="J8" s="322" t="s">
        <v>553</v>
      </c>
      <c r="K8" s="321" t="s">
        <v>553</v>
      </c>
      <c r="L8" s="323" t="s">
        <v>553</v>
      </c>
      <c r="M8" s="323" t="s">
        <v>553</v>
      </c>
      <c r="N8" s="323" t="s">
        <v>553</v>
      </c>
    </row>
    <row r="9" spans="2:17" ht="13.5" customHeight="1" x14ac:dyDescent="0.25">
      <c r="B9" s="256">
        <v>2</v>
      </c>
      <c r="C9" s="340" t="s">
        <v>557</v>
      </c>
      <c r="D9" s="317" t="s">
        <v>85</v>
      </c>
      <c r="E9" s="318">
        <v>43635</v>
      </c>
      <c r="F9" s="319">
        <v>45918</v>
      </c>
      <c r="G9" s="320" t="s">
        <v>74</v>
      </c>
      <c r="H9" s="321">
        <v>23.8</v>
      </c>
      <c r="I9" s="322">
        <v>2.96</v>
      </c>
      <c r="J9" s="322">
        <v>6.97</v>
      </c>
      <c r="K9" s="321">
        <v>15.87</v>
      </c>
      <c r="L9" s="323">
        <v>66.66</v>
      </c>
      <c r="M9" s="323">
        <v>536.04</v>
      </c>
      <c r="N9" s="323">
        <v>227.64</v>
      </c>
    </row>
    <row r="10" spans="2:17" x14ac:dyDescent="0.25">
      <c r="B10" s="256">
        <v>3</v>
      </c>
      <c r="C10" s="340" t="s">
        <v>558</v>
      </c>
      <c r="D10" s="317" t="s">
        <v>84</v>
      </c>
      <c r="E10" s="319">
        <v>44917</v>
      </c>
      <c r="F10" s="319">
        <v>45924</v>
      </c>
      <c r="G10" s="320" t="s">
        <v>74</v>
      </c>
      <c r="H10" s="321">
        <v>614.49</v>
      </c>
      <c r="I10" s="322">
        <v>19.579999999999998</v>
      </c>
      <c r="J10" s="322">
        <v>27.23</v>
      </c>
      <c r="K10" s="321">
        <v>24.38</v>
      </c>
      <c r="L10" s="323">
        <v>3.97</v>
      </c>
      <c r="M10" s="323">
        <v>124.49</v>
      </c>
      <c r="N10" s="323">
        <v>89.52</v>
      </c>
    </row>
    <row r="11" spans="2:17" x14ac:dyDescent="0.25">
      <c r="B11" s="446" t="s">
        <v>555</v>
      </c>
      <c r="C11" s="446"/>
      <c r="D11" s="446"/>
      <c r="E11" s="446"/>
      <c r="F11" s="446"/>
      <c r="G11" s="446"/>
      <c r="H11" s="446"/>
      <c r="I11" s="446"/>
      <c r="J11" s="446"/>
      <c r="K11" s="446"/>
      <c r="L11" s="446"/>
      <c r="M11" s="446"/>
      <c r="N11" s="446"/>
    </row>
    <row r="12" spans="2:17" x14ac:dyDescent="0.25">
      <c r="B12" s="536">
        <v>1</v>
      </c>
      <c r="C12" s="328" t="s">
        <v>559</v>
      </c>
      <c r="D12" s="536" t="s">
        <v>85</v>
      </c>
      <c r="E12" s="537">
        <v>44614</v>
      </c>
      <c r="F12" s="537">
        <v>45965</v>
      </c>
      <c r="G12" s="364" t="s">
        <v>74</v>
      </c>
      <c r="H12" s="536">
        <v>92.54</v>
      </c>
      <c r="I12" s="364">
        <v>54.19</v>
      </c>
      <c r="J12" s="364">
        <v>67.709999999999994</v>
      </c>
      <c r="K12" s="536">
        <v>93.04</v>
      </c>
      <c r="L12" s="536">
        <v>100.54</v>
      </c>
      <c r="M12" s="536">
        <v>171.69</v>
      </c>
      <c r="N12" s="538">
        <v>137.41</v>
      </c>
    </row>
    <row r="13" spans="2:17" ht="30" x14ac:dyDescent="0.25">
      <c r="B13" s="536">
        <v>2</v>
      </c>
      <c r="C13" s="328" t="s">
        <v>560</v>
      </c>
      <c r="D13" s="536" t="s">
        <v>85</v>
      </c>
      <c r="E13" s="537">
        <v>44889</v>
      </c>
      <c r="F13" s="537">
        <v>45936</v>
      </c>
      <c r="G13" s="364" t="s">
        <v>74</v>
      </c>
      <c r="H13" s="536">
        <v>36.299999999999997</v>
      </c>
      <c r="I13" s="364">
        <v>0.27</v>
      </c>
      <c r="J13" s="364">
        <v>0.27</v>
      </c>
      <c r="K13" s="536">
        <v>0.38</v>
      </c>
      <c r="L13" s="536">
        <v>1.05</v>
      </c>
      <c r="M13" s="536">
        <v>141.71</v>
      </c>
      <c r="N13" s="538">
        <v>139.55000000000001</v>
      </c>
    </row>
    <row r="14" spans="2:17" x14ac:dyDescent="0.25">
      <c r="B14" s="536">
        <v>3</v>
      </c>
      <c r="C14" s="328" t="s">
        <v>561</v>
      </c>
      <c r="D14" s="536" t="s">
        <v>85</v>
      </c>
      <c r="E14" s="537">
        <v>43748</v>
      </c>
      <c r="F14" s="537">
        <v>45946</v>
      </c>
      <c r="G14" s="364" t="s">
        <v>74</v>
      </c>
      <c r="H14" s="536">
        <v>598.34</v>
      </c>
      <c r="I14" s="536">
        <v>27.99</v>
      </c>
      <c r="J14" s="536">
        <v>35.96</v>
      </c>
      <c r="K14" s="536">
        <v>50.36</v>
      </c>
      <c r="L14" s="536">
        <v>8.42</v>
      </c>
      <c r="M14" s="536">
        <v>179.91</v>
      </c>
      <c r="N14" s="538">
        <v>140.03</v>
      </c>
    </row>
    <row r="15" spans="2:17" x14ac:dyDescent="0.25">
      <c r="B15" s="536">
        <v>4</v>
      </c>
      <c r="C15" s="328" t="s">
        <v>562</v>
      </c>
      <c r="D15" s="536" t="s">
        <v>84</v>
      </c>
      <c r="E15" s="537">
        <v>43748</v>
      </c>
      <c r="F15" s="537">
        <v>45931</v>
      </c>
      <c r="G15" s="364" t="s">
        <v>74</v>
      </c>
      <c r="H15" s="536">
        <v>534.09</v>
      </c>
      <c r="I15" s="364">
        <v>80.260000000000005</v>
      </c>
      <c r="J15" s="364">
        <v>104.64</v>
      </c>
      <c r="K15" s="536">
        <v>161.96</v>
      </c>
      <c r="L15" s="536">
        <v>30.32</v>
      </c>
      <c r="M15" s="536">
        <v>201.8</v>
      </c>
      <c r="N15" s="538">
        <v>154.78</v>
      </c>
    </row>
    <row r="16" spans="2:17" x14ac:dyDescent="0.25">
      <c r="B16" s="536">
        <v>5</v>
      </c>
      <c r="C16" s="328" t="s">
        <v>563</v>
      </c>
      <c r="D16" s="536" t="s">
        <v>85</v>
      </c>
      <c r="E16" s="537">
        <v>44754</v>
      </c>
      <c r="F16" s="537">
        <v>45940</v>
      </c>
      <c r="G16" s="364" t="s">
        <v>74</v>
      </c>
      <c r="H16" s="536">
        <v>219.5</v>
      </c>
      <c r="I16" s="364">
        <v>52.54</v>
      </c>
      <c r="J16" s="364">
        <v>67.77</v>
      </c>
      <c r="K16" s="536">
        <v>48.02</v>
      </c>
      <c r="L16" s="536">
        <v>21.87</v>
      </c>
      <c r="M16" s="536">
        <v>91.4</v>
      </c>
      <c r="N16" s="538">
        <v>70.849999999999994</v>
      </c>
    </row>
    <row r="17" spans="2:14" x14ac:dyDescent="0.25">
      <c r="B17" s="536">
        <v>6</v>
      </c>
      <c r="C17" s="328" t="s">
        <v>564</v>
      </c>
      <c r="D17" s="536" t="s">
        <v>85</v>
      </c>
      <c r="E17" s="537">
        <v>44890</v>
      </c>
      <c r="F17" s="537">
        <v>45939</v>
      </c>
      <c r="G17" s="364" t="s">
        <v>75</v>
      </c>
      <c r="H17" s="536">
        <v>408.95</v>
      </c>
      <c r="I17" s="364">
        <v>38.32</v>
      </c>
      <c r="J17" s="364">
        <v>54.42</v>
      </c>
      <c r="K17" s="536">
        <v>45.12</v>
      </c>
      <c r="L17" s="536">
        <v>11.03</v>
      </c>
      <c r="M17" s="536">
        <v>117.77</v>
      </c>
      <c r="N17" s="538">
        <v>82.92</v>
      </c>
    </row>
    <row r="18" spans="2:14" x14ac:dyDescent="0.25">
      <c r="B18" s="536">
        <v>7</v>
      </c>
      <c r="C18" s="328" t="s">
        <v>565</v>
      </c>
      <c r="D18" s="536" t="s">
        <v>84</v>
      </c>
      <c r="E18" s="537">
        <v>44931</v>
      </c>
      <c r="F18" s="537">
        <v>45943</v>
      </c>
      <c r="G18" s="364" t="s">
        <v>75</v>
      </c>
      <c r="H18" s="536">
        <v>894.76</v>
      </c>
      <c r="I18" s="364">
        <v>133.35</v>
      </c>
      <c r="J18" s="364">
        <v>170.69</v>
      </c>
      <c r="K18" s="536">
        <v>170.04</v>
      </c>
      <c r="L18" s="536">
        <v>19</v>
      </c>
      <c r="M18" s="536">
        <v>127.51</v>
      </c>
      <c r="N18" s="538">
        <v>99.62</v>
      </c>
    </row>
    <row r="19" spans="2:14" x14ac:dyDescent="0.25">
      <c r="B19" s="536">
        <v>8</v>
      </c>
      <c r="C19" s="328" t="s">
        <v>566</v>
      </c>
      <c r="D19" s="536" t="s">
        <v>85</v>
      </c>
      <c r="E19" s="537">
        <v>45061</v>
      </c>
      <c r="F19" s="537">
        <v>45947</v>
      </c>
      <c r="G19" s="364" t="s">
        <v>75</v>
      </c>
      <c r="H19" s="536">
        <v>31.46</v>
      </c>
      <c r="I19" s="364">
        <v>1.51</v>
      </c>
      <c r="J19" s="364">
        <v>2.02</v>
      </c>
      <c r="K19" s="536">
        <v>2.25</v>
      </c>
      <c r="L19" s="536">
        <v>7.15</v>
      </c>
      <c r="M19" s="536">
        <v>149.01</v>
      </c>
      <c r="N19" s="538">
        <v>111.39</v>
      </c>
    </row>
    <row r="20" spans="2:14" x14ac:dyDescent="0.25">
      <c r="B20" s="536">
        <v>9</v>
      </c>
      <c r="C20" s="328" t="s">
        <v>567</v>
      </c>
      <c r="D20" s="536" t="s">
        <v>85</v>
      </c>
      <c r="E20" s="537">
        <v>45127</v>
      </c>
      <c r="F20" s="537">
        <v>45946</v>
      </c>
      <c r="G20" s="364" t="s">
        <v>75</v>
      </c>
      <c r="H20" s="536">
        <v>43.74</v>
      </c>
      <c r="I20" s="364">
        <v>3.43</v>
      </c>
      <c r="J20" s="364">
        <v>5.14</v>
      </c>
      <c r="K20" s="536">
        <v>3.56</v>
      </c>
      <c r="L20" s="536">
        <v>8.14</v>
      </c>
      <c r="M20" s="536">
        <v>103.88</v>
      </c>
      <c r="N20" s="538">
        <v>69.2</v>
      </c>
    </row>
    <row r="21" spans="2:14" x14ac:dyDescent="0.25">
      <c r="B21" s="536">
        <v>10</v>
      </c>
      <c r="C21" s="328" t="s">
        <v>568</v>
      </c>
      <c r="D21" s="536" t="s">
        <v>84</v>
      </c>
      <c r="E21" s="537">
        <v>45139</v>
      </c>
      <c r="F21" s="537">
        <v>45946</v>
      </c>
      <c r="G21" s="364" t="s">
        <v>74</v>
      </c>
      <c r="H21" s="536">
        <v>33.299999999999997</v>
      </c>
      <c r="I21" s="364">
        <v>6.63</v>
      </c>
      <c r="J21" s="364">
        <v>9.69</v>
      </c>
      <c r="K21" s="536">
        <v>7.89</v>
      </c>
      <c r="L21" s="536">
        <v>23.71</v>
      </c>
      <c r="M21" s="536">
        <v>118.99</v>
      </c>
      <c r="N21" s="538">
        <v>81.5</v>
      </c>
    </row>
    <row r="22" spans="2:14" x14ac:dyDescent="0.25">
      <c r="B22" s="536">
        <v>11</v>
      </c>
      <c r="C22" s="328" t="s">
        <v>569</v>
      </c>
      <c r="D22" s="536" t="s">
        <v>85</v>
      </c>
      <c r="E22" s="537">
        <v>45278</v>
      </c>
      <c r="F22" s="537">
        <v>45940</v>
      </c>
      <c r="G22" s="364" t="s">
        <v>75</v>
      </c>
      <c r="H22" s="536" t="s">
        <v>344</v>
      </c>
      <c r="I22" s="536" t="s">
        <v>344</v>
      </c>
      <c r="J22" s="536" t="s">
        <v>344</v>
      </c>
      <c r="K22" s="536" t="s">
        <v>344</v>
      </c>
      <c r="L22" s="536" t="s">
        <v>344</v>
      </c>
      <c r="M22" s="536" t="s">
        <v>344</v>
      </c>
      <c r="N22" s="538" t="s">
        <v>344</v>
      </c>
    </row>
    <row r="23" spans="2:14" x14ac:dyDescent="0.25">
      <c r="B23" s="536">
        <v>12</v>
      </c>
      <c r="C23" s="328" t="s">
        <v>570</v>
      </c>
      <c r="D23" s="536" t="s">
        <v>85</v>
      </c>
      <c r="E23" s="537">
        <v>45279</v>
      </c>
      <c r="F23" s="537">
        <v>45936</v>
      </c>
      <c r="G23" s="364" t="s">
        <v>75</v>
      </c>
      <c r="H23" s="536">
        <v>64.88</v>
      </c>
      <c r="I23" s="364">
        <v>3.42</v>
      </c>
      <c r="J23" s="364">
        <v>11.9</v>
      </c>
      <c r="K23" s="536">
        <v>4.92</v>
      </c>
      <c r="L23" s="536">
        <v>7.58</v>
      </c>
      <c r="M23" s="536">
        <v>144.04</v>
      </c>
      <c r="N23" s="538">
        <v>41.36</v>
      </c>
    </row>
    <row r="24" spans="2:14" ht="30" x14ac:dyDescent="0.25">
      <c r="B24" s="536">
        <v>13</v>
      </c>
      <c r="C24" s="328" t="s">
        <v>571</v>
      </c>
      <c r="D24" s="536" t="s">
        <v>85</v>
      </c>
      <c r="E24" s="537">
        <v>45373</v>
      </c>
      <c r="F24" s="537">
        <v>45939</v>
      </c>
      <c r="G24" s="364" t="s">
        <v>74</v>
      </c>
      <c r="H24" s="536">
        <v>12.86</v>
      </c>
      <c r="I24" s="364">
        <v>0.79</v>
      </c>
      <c r="J24" s="364">
        <v>0.96</v>
      </c>
      <c r="K24" s="536">
        <v>0.3</v>
      </c>
      <c r="L24" s="536">
        <v>2.33</v>
      </c>
      <c r="M24" s="536">
        <v>37.85</v>
      </c>
      <c r="N24" s="538">
        <v>31.06</v>
      </c>
    </row>
    <row r="25" spans="2:14" x14ac:dyDescent="0.25">
      <c r="B25" s="536">
        <v>14</v>
      </c>
      <c r="C25" s="328" t="s">
        <v>572</v>
      </c>
      <c r="D25" s="536" t="s">
        <v>84</v>
      </c>
      <c r="E25" s="537">
        <v>45411</v>
      </c>
      <c r="F25" s="537">
        <v>45946</v>
      </c>
      <c r="G25" s="364" t="s">
        <v>74</v>
      </c>
      <c r="H25" s="536">
        <v>160.49</v>
      </c>
      <c r="I25" s="364">
        <v>4.5599999999999996</v>
      </c>
      <c r="J25" s="364">
        <v>4.8</v>
      </c>
      <c r="K25" s="536">
        <v>5.62</v>
      </c>
      <c r="L25" s="536">
        <v>3.5</v>
      </c>
      <c r="M25" s="536">
        <v>123.34</v>
      </c>
      <c r="N25" s="538">
        <v>117.18</v>
      </c>
    </row>
    <row r="26" spans="2:14" x14ac:dyDescent="0.25">
      <c r="B26" s="536">
        <v>15</v>
      </c>
      <c r="C26" s="328" t="s">
        <v>573</v>
      </c>
      <c r="D26" s="536" t="s">
        <v>84</v>
      </c>
      <c r="E26" s="537">
        <v>45414</v>
      </c>
      <c r="F26" s="537">
        <v>45940</v>
      </c>
      <c r="G26" s="364" t="s">
        <v>74</v>
      </c>
      <c r="H26" s="536">
        <v>15.11</v>
      </c>
      <c r="I26" s="364">
        <v>8.66</v>
      </c>
      <c r="J26" s="364">
        <v>12.34</v>
      </c>
      <c r="K26" s="536">
        <v>8.9499999999999993</v>
      </c>
      <c r="L26" s="536">
        <v>59.2</v>
      </c>
      <c r="M26" s="536">
        <v>103.3</v>
      </c>
      <c r="N26" s="538">
        <v>72.5</v>
      </c>
    </row>
    <row r="27" spans="2:14" x14ac:dyDescent="0.25">
      <c r="B27" s="536">
        <v>16</v>
      </c>
      <c r="C27" s="328" t="s">
        <v>574</v>
      </c>
      <c r="D27" s="536" t="s">
        <v>84</v>
      </c>
      <c r="E27" s="537">
        <v>45428</v>
      </c>
      <c r="F27" s="537">
        <v>45959</v>
      </c>
      <c r="G27" s="364" t="s">
        <v>75</v>
      </c>
      <c r="H27" s="536">
        <v>50.54</v>
      </c>
      <c r="I27" s="364">
        <v>0.25</v>
      </c>
      <c r="J27" s="364">
        <v>0.28999999999999998</v>
      </c>
      <c r="K27" s="536">
        <v>0.23</v>
      </c>
      <c r="L27" s="536">
        <v>0.46</v>
      </c>
      <c r="M27" s="536">
        <v>91.12</v>
      </c>
      <c r="N27" s="538">
        <v>78.099999999999994</v>
      </c>
    </row>
    <row r="28" spans="2:14" ht="30" x14ac:dyDescent="0.25">
      <c r="B28" s="536">
        <v>17</v>
      </c>
      <c r="C28" s="328" t="s">
        <v>575</v>
      </c>
      <c r="D28" s="536" t="s">
        <v>84</v>
      </c>
      <c r="E28" s="537">
        <v>45447</v>
      </c>
      <c r="F28" s="537">
        <v>45943</v>
      </c>
      <c r="G28" s="364" t="s">
        <v>74</v>
      </c>
      <c r="H28" s="536">
        <v>6.65</v>
      </c>
      <c r="I28" s="364">
        <v>10.8</v>
      </c>
      <c r="J28" s="364">
        <v>15.39</v>
      </c>
      <c r="K28" s="536">
        <v>6.65</v>
      </c>
      <c r="L28" s="536">
        <v>100</v>
      </c>
      <c r="M28" s="536">
        <v>61.58</v>
      </c>
      <c r="N28" s="538">
        <v>43.2</v>
      </c>
    </row>
    <row r="29" spans="2:14" ht="30" x14ac:dyDescent="0.25">
      <c r="B29" s="536">
        <v>18</v>
      </c>
      <c r="C29" s="328" t="s">
        <v>576</v>
      </c>
      <c r="D29" s="536" t="s">
        <v>84</v>
      </c>
      <c r="E29" s="537">
        <v>45484</v>
      </c>
      <c r="F29" s="537">
        <v>45946</v>
      </c>
      <c r="G29" s="364" t="s">
        <v>74</v>
      </c>
      <c r="H29" s="536">
        <v>586.94000000000005</v>
      </c>
      <c r="I29" s="364">
        <v>57.06</v>
      </c>
      <c r="J29" s="364">
        <v>89.1</v>
      </c>
      <c r="K29" s="536">
        <v>72.63</v>
      </c>
      <c r="L29" s="536">
        <v>12.38</v>
      </c>
      <c r="M29" s="536">
        <v>127.29</v>
      </c>
      <c r="N29" s="538">
        <v>81.52</v>
      </c>
    </row>
    <row r="30" spans="2:14" x14ac:dyDescent="0.25">
      <c r="B30" s="536">
        <v>19</v>
      </c>
      <c r="C30" s="328" t="s">
        <v>577</v>
      </c>
      <c r="D30" s="536" t="s">
        <v>85</v>
      </c>
      <c r="E30" s="537">
        <v>45509</v>
      </c>
      <c r="F30" s="537">
        <v>45947</v>
      </c>
      <c r="G30" s="364" t="s">
        <v>75</v>
      </c>
      <c r="H30" s="536">
        <v>38.46</v>
      </c>
      <c r="I30" s="364">
        <v>15.97</v>
      </c>
      <c r="J30" s="364">
        <v>21.26</v>
      </c>
      <c r="K30" s="536">
        <v>24.96</v>
      </c>
      <c r="L30" s="536">
        <v>64.91</v>
      </c>
      <c r="M30" s="536">
        <v>156.25</v>
      </c>
      <c r="N30" s="538">
        <v>117.4</v>
      </c>
    </row>
    <row r="31" spans="2:14" x14ac:dyDescent="0.25">
      <c r="B31" s="536">
        <v>20</v>
      </c>
      <c r="C31" s="328" t="s">
        <v>578</v>
      </c>
      <c r="D31" s="536" t="s">
        <v>84</v>
      </c>
      <c r="E31" s="537">
        <v>44476</v>
      </c>
      <c r="F31" s="537">
        <v>45940</v>
      </c>
      <c r="G31" s="364" t="s">
        <v>75</v>
      </c>
      <c r="H31" s="536">
        <v>10.8</v>
      </c>
      <c r="I31" s="364">
        <v>3.49</v>
      </c>
      <c r="J31" s="364">
        <v>5.07</v>
      </c>
      <c r="K31" s="536">
        <v>3.01</v>
      </c>
      <c r="L31" s="536">
        <v>27.81</v>
      </c>
      <c r="M31" s="536">
        <v>86.2</v>
      </c>
      <c r="N31" s="538">
        <v>59.24</v>
      </c>
    </row>
    <row r="32" spans="2:14" x14ac:dyDescent="0.25">
      <c r="B32" s="536">
        <v>21</v>
      </c>
      <c r="C32" s="328" t="s">
        <v>579</v>
      </c>
      <c r="D32" s="536" t="s">
        <v>85</v>
      </c>
      <c r="E32" s="537">
        <v>45000</v>
      </c>
      <c r="F32" s="537">
        <v>45967</v>
      </c>
      <c r="G32" s="364" t="s">
        <v>75</v>
      </c>
      <c r="H32" s="536">
        <v>1.44</v>
      </c>
      <c r="I32" s="364">
        <v>0.47</v>
      </c>
      <c r="J32" s="364">
        <v>0.87</v>
      </c>
      <c r="K32" s="536">
        <v>0.39</v>
      </c>
      <c r="L32" s="536">
        <v>26.87</v>
      </c>
      <c r="M32" s="536">
        <v>83.08</v>
      </c>
      <c r="N32" s="538">
        <v>44.42</v>
      </c>
    </row>
    <row r="33" spans="2:14" x14ac:dyDescent="0.25">
      <c r="B33" s="536">
        <v>22</v>
      </c>
      <c r="C33" s="328" t="s">
        <v>580</v>
      </c>
      <c r="D33" s="536" t="s">
        <v>85</v>
      </c>
      <c r="E33" s="537">
        <v>45042</v>
      </c>
      <c r="F33" s="537">
        <v>45967</v>
      </c>
      <c r="G33" s="364" t="s">
        <v>74</v>
      </c>
      <c r="H33" s="536">
        <v>71.83</v>
      </c>
      <c r="I33" s="364">
        <v>62.41</v>
      </c>
      <c r="J33" s="364">
        <v>86.92</v>
      </c>
      <c r="K33" s="536">
        <v>93.36</v>
      </c>
      <c r="L33" s="536">
        <v>129.97999999999999</v>
      </c>
      <c r="M33" s="536">
        <v>149.59</v>
      </c>
      <c r="N33" s="538">
        <v>107.4</v>
      </c>
    </row>
    <row r="34" spans="2:14" x14ac:dyDescent="0.25">
      <c r="B34" s="536">
        <v>23</v>
      </c>
      <c r="C34" s="328" t="s">
        <v>581</v>
      </c>
      <c r="D34" s="536" t="s">
        <v>85</v>
      </c>
      <c r="E34" s="537">
        <v>45218</v>
      </c>
      <c r="F34" s="537">
        <v>45964</v>
      </c>
      <c r="G34" s="364" t="s">
        <v>74</v>
      </c>
      <c r="H34" s="536">
        <v>14.27</v>
      </c>
      <c r="I34" s="364">
        <v>10.24</v>
      </c>
      <c r="J34" s="364">
        <v>13.18</v>
      </c>
      <c r="K34" s="536">
        <v>13.14</v>
      </c>
      <c r="L34" s="536">
        <v>92.06</v>
      </c>
      <c r="M34" s="536">
        <v>128.32</v>
      </c>
      <c r="N34" s="538">
        <v>99.65</v>
      </c>
    </row>
    <row r="35" spans="2:14" x14ac:dyDescent="0.25">
      <c r="B35" s="536">
        <v>24</v>
      </c>
      <c r="C35" s="328" t="s">
        <v>582</v>
      </c>
      <c r="D35" s="536" t="s">
        <v>13</v>
      </c>
      <c r="E35" s="537">
        <v>45231</v>
      </c>
      <c r="F35" s="537">
        <v>45959</v>
      </c>
      <c r="G35" s="364" t="s">
        <v>74</v>
      </c>
      <c r="H35" s="536" t="s">
        <v>344</v>
      </c>
      <c r="I35" s="536" t="s">
        <v>344</v>
      </c>
      <c r="J35" s="536" t="s">
        <v>344</v>
      </c>
      <c r="K35" s="536" t="s">
        <v>344</v>
      </c>
      <c r="L35" s="536" t="s">
        <v>344</v>
      </c>
      <c r="M35" s="536" t="s">
        <v>344</v>
      </c>
      <c r="N35" s="538" t="s">
        <v>344</v>
      </c>
    </row>
    <row r="36" spans="2:14" x14ac:dyDescent="0.25">
      <c r="B36" s="536">
        <v>25</v>
      </c>
      <c r="C36" s="328" t="s">
        <v>583</v>
      </c>
      <c r="D36" s="536" t="s">
        <v>84</v>
      </c>
      <c r="E36" s="537">
        <v>45260</v>
      </c>
      <c r="F36" s="537">
        <v>45961</v>
      </c>
      <c r="G36" s="364" t="s">
        <v>74</v>
      </c>
      <c r="H36" s="536">
        <v>110.04</v>
      </c>
      <c r="I36" s="364">
        <v>9.3699999999999992</v>
      </c>
      <c r="J36" s="364">
        <v>13.39</v>
      </c>
      <c r="K36" s="536">
        <v>11.22</v>
      </c>
      <c r="L36" s="536">
        <v>10.199999999999999</v>
      </c>
      <c r="M36" s="536">
        <v>119.78</v>
      </c>
      <c r="N36" s="538">
        <v>83.79</v>
      </c>
    </row>
    <row r="37" spans="2:14" x14ac:dyDescent="0.25">
      <c r="B37" s="536">
        <v>26</v>
      </c>
      <c r="C37" s="328" t="s">
        <v>584</v>
      </c>
      <c r="D37" s="536" t="s">
        <v>84</v>
      </c>
      <c r="E37" s="537">
        <v>45279</v>
      </c>
      <c r="F37" s="537">
        <v>45944</v>
      </c>
      <c r="G37" s="364" t="s">
        <v>75</v>
      </c>
      <c r="H37" s="536" t="s">
        <v>344</v>
      </c>
      <c r="I37" s="536" t="s">
        <v>344</v>
      </c>
      <c r="J37" s="536" t="s">
        <v>344</v>
      </c>
      <c r="K37" s="536" t="s">
        <v>344</v>
      </c>
      <c r="L37" s="536" t="s">
        <v>344</v>
      </c>
      <c r="M37" s="536" t="s">
        <v>344</v>
      </c>
      <c r="N37" s="538" t="s">
        <v>344</v>
      </c>
    </row>
    <row r="38" spans="2:14" x14ac:dyDescent="0.25">
      <c r="B38" s="536">
        <v>27</v>
      </c>
      <c r="C38" s="328" t="s">
        <v>585</v>
      </c>
      <c r="D38" s="536" t="s">
        <v>84</v>
      </c>
      <c r="E38" s="537">
        <v>45300</v>
      </c>
      <c r="F38" s="537">
        <v>45965</v>
      </c>
      <c r="G38" s="364" t="s">
        <v>74</v>
      </c>
      <c r="H38" s="536">
        <v>25.91</v>
      </c>
      <c r="I38" s="364">
        <v>8.89</v>
      </c>
      <c r="J38" s="364">
        <v>11.49</v>
      </c>
      <c r="K38" s="536">
        <v>8.76</v>
      </c>
      <c r="L38" s="536">
        <v>33.81</v>
      </c>
      <c r="M38" s="536">
        <v>98.51</v>
      </c>
      <c r="N38" s="538">
        <v>76.25</v>
      </c>
    </row>
    <row r="39" spans="2:14" x14ac:dyDescent="0.25">
      <c r="B39" s="536">
        <v>28</v>
      </c>
      <c r="C39" s="328" t="s">
        <v>586</v>
      </c>
      <c r="D39" s="536" t="s">
        <v>84</v>
      </c>
      <c r="E39" s="537">
        <v>45411</v>
      </c>
      <c r="F39" s="537">
        <v>45938</v>
      </c>
      <c r="G39" s="364" t="s">
        <v>75</v>
      </c>
      <c r="H39" s="536">
        <v>1.72</v>
      </c>
      <c r="I39" s="364">
        <v>0.02</v>
      </c>
      <c r="J39" s="364">
        <v>0.02</v>
      </c>
      <c r="K39" s="536">
        <v>0.1</v>
      </c>
      <c r="L39" s="536">
        <v>5.83</v>
      </c>
      <c r="M39" s="536">
        <v>517.94000000000005</v>
      </c>
      <c r="N39" s="538">
        <v>467.08</v>
      </c>
    </row>
    <row r="40" spans="2:14" x14ac:dyDescent="0.25">
      <c r="B40" s="536">
        <v>29</v>
      </c>
      <c r="C40" s="328" t="s">
        <v>587</v>
      </c>
      <c r="D40" s="536" t="s">
        <v>84</v>
      </c>
      <c r="E40" s="537">
        <v>45450</v>
      </c>
      <c r="F40" s="537">
        <v>45958</v>
      </c>
      <c r="G40" s="364" t="s">
        <v>74</v>
      </c>
      <c r="H40" s="536">
        <v>305.47000000000003</v>
      </c>
      <c r="I40" s="364">
        <v>1.76</v>
      </c>
      <c r="J40" s="364">
        <v>2.08</v>
      </c>
      <c r="K40" s="536">
        <v>1.0900000000000001</v>
      </c>
      <c r="L40" s="536">
        <v>0.36</v>
      </c>
      <c r="M40" s="536">
        <v>61.7</v>
      </c>
      <c r="N40" s="538">
        <v>52.32</v>
      </c>
    </row>
    <row r="41" spans="2:14" x14ac:dyDescent="0.25">
      <c r="B41" s="536">
        <v>30</v>
      </c>
      <c r="C41" s="328" t="s">
        <v>588</v>
      </c>
      <c r="D41" s="536" t="s">
        <v>84</v>
      </c>
      <c r="E41" s="537">
        <v>45533</v>
      </c>
      <c r="F41" s="537">
        <v>45961</v>
      </c>
      <c r="G41" s="364" t="s">
        <v>74</v>
      </c>
      <c r="H41" s="536">
        <v>81.86</v>
      </c>
      <c r="I41" s="364">
        <v>7.87</v>
      </c>
      <c r="J41" s="364">
        <v>12.28</v>
      </c>
      <c r="K41" s="536">
        <v>8.48</v>
      </c>
      <c r="L41" s="536">
        <v>10.36</v>
      </c>
      <c r="M41" s="536">
        <v>107.74</v>
      </c>
      <c r="N41" s="538">
        <v>69.08</v>
      </c>
    </row>
    <row r="42" spans="2:14" x14ac:dyDescent="0.25">
      <c r="B42" s="536">
        <v>31</v>
      </c>
      <c r="C42" s="328" t="s">
        <v>589</v>
      </c>
      <c r="D42" s="536" t="s">
        <v>85</v>
      </c>
      <c r="E42" s="537">
        <v>45582</v>
      </c>
      <c r="F42" s="537">
        <v>45965</v>
      </c>
      <c r="G42" s="364" t="s">
        <v>74</v>
      </c>
      <c r="H42" s="536">
        <v>1.33</v>
      </c>
      <c r="I42" s="364">
        <v>1.59</v>
      </c>
      <c r="J42" s="364">
        <v>1.98</v>
      </c>
      <c r="K42" s="536">
        <v>1.33</v>
      </c>
      <c r="L42" s="536">
        <v>100</v>
      </c>
      <c r="M42" s="536">
        <v>83.58</v>
      </c>
      <c r="N42" s="538">
        <v>67.290000000000006</v>
      </c>
    </row>
    <row r="43" spans="2:14" x14ac:dyDescent="0.25">
      <c r="B43" s="536">
        <v>32</v>
      </c>
      <c r="C43" s="328" t="s">
        <v>590</v>
      </c>
      <c r="D43" s="536" t="s">
        <v>85</v>
      </c>
      <c r="E43" s="537">
        <v>45639</v>
      </c>
      <c r="F43" s="537">
        <v>45960</v>
      </c>
      <c r="G43" s="364" t="s">
        <v>74</v>
      </c>
      <c r="H43" s="536">
        <v>52.36</v>
      </c>
      <c r="I43" s="364">
        <v>2.96</v>
      </c>
      <c r="J43" s="364">
        <v>3.51</v>
      </c>
      <c r="K43" s="536">
        <v>4.1500000000000004</v>
      </c>
      <c r="L43" s="536">
        <v>7.93</v>
      </c>
      <c r="M43" s="536">
        <v>140.02000000000001</v>
      </c>
      <c r="N43" s="538">
        <v>118.17</v>
      </c>
    </row>
    <row r="44" spans="2:14" x14ac:dyDescent="0.25">
      <c r="B44" s="536">
        <v>33</v>
      </c>
      <c r="C44" s="328" t="s">
        <v>591</v>
      </c>
      <c r="D44" s="536" t="s">
        <v>13</v>
      </c>
      <c r="E44" s="537">
        <v>45219</v>
      </c>
      <c r="F44" s="537">
        <v>45936</v>
      </c>
      <c r="G44" s="364" t="s">
        <v>74</v>
      </c>
      <c r="H44" s="536" t="s">
        <v>344</v>
      </c>
      <c r="I44" s="536" t="s">
        <v>344</v>
      </c>
      <c r="J44" s="536" t="s">
        <v>344</v>
      </c>
      <c r="K44" s="536" t="s">
        <v>344</v>
      </c>
      <c r="L44" s="536" t="s">
        <v>344</v>
      </c>
      <c r="M44" s="536" t="s">
        <v>344</v>
      </c>
      <c r="N44" s="538" t="s">
        <v>344</v>
      </c>
    </row>
    <row r="45" spans="2:14" x14ac:dyDescent="0.25">
      <c r="B45" s="536">
        <v>34</v>
      </c>
      <c r="C45" s="328" t="s">
        <v>592</v>
      </c>
      <c r="D45" s="536" t="s">
        <v>85</v>
      </c>
      <c r="E45" s="537">
        <v>45267</v>
      </c>
      <c r="F45" s="537">
        <v>45940</v>
      </c>
      <c r="G45" s="364" t="s">
        <v>74</v>
      </c>
      <c r="H45" s="536">
        <v>74.8</v>
      </c>
      <c r="I45" s="536">
        <v>6.54</v>
      </c>
      <c r="J45" s="536">
        <v>9.5399999999999991</v>
      </c>
      <c r="K45" s="536">
        <v>9.5500000000000007</v>
      </c>
      <c r="L45" s="536">
        <v>12.77</v>
      </c>
      <c r="M45" s="536">
        <v>145.94</v>
      </c>
      <c r="N45" s="538">
        <v>100.09</v>
      </c>
    </row>
    <row r="46" spans="2:14" x14ac:dyDescent="0.25">
      <c r="B46" s="536">
        <v>35</v>
      </c>
      <c r="C46" s="328" t="s">
        <v>593</v>
      </c>
      <c r="D46" s="536" t="s">
        <v>13</v>
      </c>
      <c r="E46" s="537">
        <v>45398</v>
      </c>
      <c r="F46" s="537">
        <v>45940</v>
      </c>
      <c r="G46" s="364" t="s">
        <v>74</v>
      </c>
      <c r="H46" s="536" t="s">
        <v>344</v>
      </c>
      <c r="I46" s="536" t="s">
        <v>344</v>
      </c>
      <c r="J46" s="536" t="s">
        <v>344</v>
      </c>
      <c r="K46" s="536" t="s">
        <v>344</v>
      </c>
      <c r="L46" s="536" t="s">
        <v>344</v>
      </c>
      <c r="M46" s="536" t="s">
        <v>344</v>
      </c>
      <c r="N46" s="538" t="s">
        <v>344</v>
      </c>
    </row>
    <row r="47" spans="2:14" x14ac:dyDescent="0.25">
      <c r="B47" s="536">
        <v>36</v>
      </c>
      <c r="C47" s="328" t="s">
        <v>594</v>
      </c>
      <c r="D47" s="536" t="s">
        <v>84</v>
      </c>
      <c r="E47" s="537">
        <v>44985</v>
      </c>
      <c r="F47" s="537">
        <v>45946</v>
      </c>
      <c r="G47" s="364" t="s">
        <v>74</v>
      </c>
      <c r="H47" s="536">
        <v>38.229999999999997</v>
      </c>
      <c r="I47" s="536">
        <v>7.32</v>
      </c>
      <c r="J47" s="536">
        <v>8.5399999999999991</v>
      </c>
      <c r="K47" s="536">
        <v>19.39</v>
      </c>
      <c r="L47" s="536">
        <v>50.72</v>
      </c>
      <c r="M47" s="536">
        <v>264.85000000000002</v>
      </c>
      <c r="N47" s="538">
        <v>227.01</v>
      </c>
    </row>
    <row r="48" spans="2:14" x14ac:dyDescent="0.25">
      <c r="B48" s="536">
        <v>37</v>
      </c>
      <c r="C48" s="328" t="s">
        <v>595</v>
      </c>
      <c r="D48" s="536" t="s">
        <v>84</v>
      </c>
      <c r="E48" s="537">
        <v>43853</v>
      </c>
      <c r="F48" s="537">
        <v>45964</v>
      </c>
      <c r="G48" s="364" t="s">
        <v>74</v>
      </c>
      <c r="H48" s="536">
        <v>60.23</v>
      </c>
      <c r="I48" s="536">
        <v>9.27</v>
      </c>
      <c r="J48" s="536">
        <v>12.34</v>
      </c>
      <c r="K48" s="536">
        <v>24.11</v>
      </c>
      <c r="L48" s="536">
        <v>40.03</v>
      </c>
      <c r="M48" s="536">
        <v>259.95999999999998</v>
      </c>
      <c r="N48" s="538">
        <v>195.31</v>
      </c>
    </row>
    <row r="49" spans="2:14" x14ac:dyDescent="0.25">
      <c r="B49" s="536">
        <v>38</v>
      </c>
      <c r="C49" s="328" t="s">
        <v>596</v>
      </c>
      <c r="D49" s="536" t="s">
        <v>85</v>
      </c>
      <c r="E49" s="537">
        <v>45412</v>
      </c>
      <c r="F49" s="537">
        <v>45965</v>
      </c>
      <c r="G49" s="364" t="s">
        <v>74</v>
      </c>
      <c r="H49" s="536">
        <v>148.87</v>
      </c>
      <c r="I49" s="536">
        <v>10.039999999999999</v>
      </c>
      <c r="J49" s="536">
        <v>12.56</v>
      </c>
      <c r="K49" s="536">
        <v>10</v>
      </c>
      <c r="L49" s="536">
        <v>6.72</v>
      </c>
      <c r="M49" s="536">
        <v>99.58</v>
      </c>
      <c r="N49" s="538">
        <v>79.62</v>
      </c>
    </row>
    <row r="50" spans="2:14" x14ac:dyDescent="0.25">
      <c r="B50" s="536">
        <v>39</v>
      </c>
      <c r="C50" s="328" t="s">
        <v>597</v>
      </c>
      <c r="D50" s="536" t="s">
        <v>13</v>
      </c>
      <c r="E50" s="537">
        <v>45548</v>
      </c>
      <c r="F50" s="537">
        <v>45965</v>
      </c>
      <c r="G50" s="364" t="s">
        <v>74</v>
      </c>
      <c r="H50" s="536" t="s">
        <v>344</v>
      </c>
      <c r="I50" s="536" t="s">
        <v>344</v>
      </c>
      <c r="J50" s="536" t="s">
        <v>344</v>
      </c>
      <c r="K50" s="536" t="s">
        <v>344</v>
      </c>
      <c r="L50" s="536" t="s">
        <v>344</v>
      </c>
      <c r="M50" s="536" t="s">
        <v>344</v>
      </c>
      <c r="N50" s="538" t="s">
        <v>344</v>
      </c>
    </row>
    <row r="51" spans="2:14" x14ac:dyDescent="0.25">
      <c r="B51" s="536">
        <v>40</v>
      </c>
      <c r="C51" s="328" t="s">
        <v>598</v>
      </c>
      <c r="D51" s="536" t="s">
        <v>13</v>
      </c>
      <c r="E51" s="537">
        <v>43587</v>
      </c>
      <c r="F51" s="537">
        <v>45972</v>
      </c>
      <c r="G51" s="364" t="s">
        <v>74</v>
      </c>
      <c r="H51" s="536" t="s">
        <v>344</v>
      </c>
      <c r="I51" s="536" t="s">
        <v>344</v>
      </c>
      <c r="J51" s="536" t="s">
        <v>344</v>
      </c>
      <c r="K51" s="536" t="s">
        <v>344</v>
      </c>
      <c r="L51" s="536" t="s">
        <v>344</v>
      </c>
      <c r="M51" s="536" t="s">
        <v>344</v>
      </c>
      <c r="N51" s="538" t="s">
        <v>344</v>
      </c>
    </row>
    <row r="52" spans="2:14" x14ac:dyDescent="0.25">
      <c r="B52" s="536">
        <v>41</v>
      </c>
      <c r="C52" s="328" t="s">
        <v>599</v>
      </c>
      <c r="D52" s="536" t="s">
        <v>85</v>
      </c>
      <c r="E52" s="537">
        <v>43532</v>
      </c>
      <c r="F52" s="537">
        <v>45974</v>
      </c>
      <c r="G52" s="364" t="s">
        <v>74</v>
      </c>
      <c r="H52" s="536">
        <v>690.58</v>
      </c>
      <c r="I52" s="536">
        <v>33.31</v>
      </c>
      <c r="J52" s="536">
        <v>57.76</v>
      </c>
      <c r="K52" s="536">
        <v>65.260000000000005</v>
      </c>
      <c r="L52" s="536">
        <v>9.4499999999999993</v>
      </c>
      <c r="M52" s="536">
        <v>195.89</v>
      </c>
      <c r="N52" s="538">
        <v>112.98</v>
      </c>
    </row>
    <row r="53" spans="2:14" x14ac:dyDescent="0.25">
      <c r="B53" s="536">
        <v>42</v>
      </c>
      <c r="C53" s="328" t="s">
        <v>600</v>
      </c>
      <c r="D53" s="536" t="s">
        <v>13</v>
      </c>
      <c r="E53" s="537">
        <v>45267</v>
      </c>
      <c r="F53" s="537">
        <v>45974</v>
      </c>
      <c r="G53" s="364" t="s">
        <v>74</v>
      </c>
      <c r="H53" s="536" t="s">
        <v>344</v>
      </c>
      <c r="I53" s="536" t="s">
        <v>344</v>
      </c>
      <c r="J53" s="536" t="s">
        <v>344</v>
      </c>
      <c r="K53" s="536" t="s">
        <v>344</v>
      </c>
      <c r="L53" s="536" t="s">
        <v>344</v>
      </c>
      <c r="M53" s="536" t="s">
        <v>344</v>
      </c>
      <c r="N53" s="538" t="s">
        <v>344</v>
      </c>
    </row>
    <row r="54" spans="2:14" x14ac:dyDescent="0.25">
      <c r="B54" s="536">
        <v>43</v>
      </c>
      <c r="C54" s="328" t="s">
        <v>601</v>
      </c>
      <c r="D54" s="536" t="s">
        <v>84</v>
      </c>
      <c r="E54" s="537">
        <v>45324</v>
      </c>
      <c r="F54" s="537">
        <v>45974</v>
      </c>
      <c r="G54" s="364" t="s">
        <v>74</v>
      </c>
      <c r="H54" s="536">
        <v>207.24</v>
      </c>
      <c r="I54" s="364">
        <v>9.57</v>
      </c>
      <c r="J54" s="364">
        <v>11.63</v>
      </c>
      <c r="K54" s="536">
        <v>9.19</v>
      </c>
      <c r="L54" s="536">
        <v>4.43</v>
      </c>
      <c r="M54" s="536">
        <v>95.96</v>
      </c>
      <c r="N54" s="538">
        <v>79</v>
      </c>
    </row>
    <row r="55" spans="2:14" x14ac:dyDescent="0.25">
      <c r="B55" s="536">
        <v>44</v>
      </c>
      <c r="C55" s="328" t="s">
        <v>602</v>
      </c>
      <c r="D55" s="536" t="s">
        <v>84</v>
      </c>
      <c r="E55" s="537">
        <v>44929</v>
      </c>
      <c r="F55" s="537">
        <v>45975</v>
      </c>
      <c r="G55" s="364" t="s">
        <v>74</v>
      </c>
      <c r="H55" s="536">
        <v>27.69</v>
      </c>
      <c r="I55" s="364">
        <v>6.03</v>
      </c>
      <c r="J55" s="364">
        <v>6.57</v>
      </c>
      <c r="K55" s="536">
        <v>8.5</v>
      </c>
      <c r="L55" s="536">
        <v>30.7</v>
      </c>
      <c r="M55" s="536">
        <v>141.06</v>
      </c>
      <c r="N55" s="538">
        <v>129.44</v>
      </c>
    </row>
    <row r="56" spans="2:14" x14ac:dyDescent="0.25">
      <c r="B56" s="536">
        <v>45</v>
      </c>
      <c r="C56" s="328" t="s">
        <v>603</v>
      </c>
      <c r="D56" s="536" t="s">
        <v>84</v>
      </c>
      <c r="E56" s="537">
        <v>45296</v>
      </c>
      <c r="F56" s="537">
        <v>45975</v>
      </c>
      <c r="G56" s="364" t="s">
        <v>74</v>
      </c>
      <c r="H56" s="536">
        <v>193.16</v>
      </c>
      <c r="I56" s="536">
        <v>28.52</v>
      </c>
      <c r="J56" s="536">
        <v>40.46</v>
      </c>
      <c r="K56" s="536">
        <v>27.02</v>
      </c>
      <c r="L56" s="536">
        <v>13.99</v>
      </c>
      <c r="M56" s="536">
        <v>94.74</v>
      </c>
      <c r="N56" s="538">
        <v>66.78</v>
      </c>
    </row>
    <row r="57" spans="2:14" x14ac:dyDescent="0.25">
      <c r="B57" s="536">
        <v>46</v>
      </c>
      <c r="C57" s="328" t="s">
        <v>604</v>
      </c>
      <c r="D57" s="536" t="s">
        <v>13</v>
      </c>
      <c r="E57" s="537">
        <v>45212</v>
      </c>
      <c r="F57" s="537">
        <v>45979</v>
      </c>
      <c r="G57" s="364" t="s">
        <v>74</v>
      </c>
      <c r="H57" s="536" t="s">
        <v>344</v>
      </c>
      <c r="I57" s="536" t="s">
        <v>344</v>
      </c>
      <c r="J57" s="536" t="s">
        <v>344</v>
      </c>
      <c r="K57" s="536" t="s">
        <v>344</v>
      </c>
      <c r="L57" s="536" t="s">
        <v>344</v>
      </c>
      <c r="M57" s="536" t="s">
        <v>344</v>
      </c>
      <c r="N57" s="538" t="s">
        <v>344</v>
      </c>
    </row>
    <row r="58" spans="2:14" x14ac:dyDescent="0.25">
      <c r="B58" s="536">
        <v>47</v>
      </c>
      <c r="C58" s="328" t="s">
        <v>605</v>
      </c>
      <c r="D58" s="536" t="s">
        <v>13</v>
      </c>
      <c r="E58" s="537">
        <v>45282</v>
      </c>
      <c r="F58" s="537">
        <v>45979</v>
      </c>
      <c r="G58" s="364" t="s">
        <v>75</v>
      </c>
      <c r="H58" s="536" t="s">
        <v>344</v>
      </c>
      <c r="I58" s="536" t="s">
        <v>344</v>
      </c>
      <c r="J58" s="536" t="s">
        <v>344</v>
      </c>
      <c r="K58" s="536" t="s">
        <v>344</v>
      </c>
      <c r="L58" s="536" t="s">
        <v>344</v>
      </c>
      <c r="M58" s="536" t="s">
        <v>344</v>
      </c>
      <c r="N58" s="538" t="s">
        <v>344</v>
      </c>
    </row>
    <row r="59" spans="2:14" x14ac:dyDescent="0.25">
      <c r="B59" s="536">
        <v>48</v>
      </c>
      <c r="C59" s="328" t="s">
        <v>606</v>
      </c>
      <c r="D59" s="536" t="s">
        <v>85</v>
      </c>
      <c r="E59" s="537">
        <v>45411</v>
      </c>
      <c r="F59" s="537">
        <v>45979</v>
      </c>
      <c r="G59" s="364" t="s">
        <v>74</v>
      </c>
      <c r="H59" s="536">
        <v>2.82</v>
      </c>
      <c r="I59" s="364">
        <v>1.18</v>
      </c>
      <c r="J59" s="364">
        <v>1.48</v>
      </c>
      <c r="K59" s="536">
        <v>3.48</v>
      </c>
      <c r="L59" s="536">
        <v>123.45</v>
      </c>
      <c r="M59" s="536">
        <v>295.44</v>
      </c>
      <c r="N59" s="538">
        <v>235.39</v>
      </c>
    </row>
    <row r="60" spans="2:14" x14ac:dyDescent="0.25">
      <c r="B60" s="536">
        <v>49</v>
      </c>
      <c r="C60" s="328" t="s">
        <v>607</v>
      </c>
      <c r="D60" s="536" t="s">
        <v>84</v>
      </c>
      <c r="E60" s="537">
        <v>45659</v>
      </c>
      <c r="F60" s="537">
        <v>45980</v>
      </c>
      <c r="G60" s="364" t="s">
        <v>74</v>
      </c>
      <c r="H60" s="536">
        <v>7.71</v>
      </c>
      <c r="I60" s="364">
        <v>7.48</v>
      </c>
      <c r="J60" s="364">
        <v>9.98</v>
      </c>
      <c r="K60" s="536">
        <v>7.51</v>
      </c>
      <c r="L60" s="536">
        <v>97.41</v>
      </c>
      <c r="M60" s="536">
        <v>100.35</v>
      </c>
      <c r="N60" s="538">
        <v>75.28</v>
      </c>
    </row>
    <row r="61" spans="2:14" x14ac:dyDescent="0.25">
      <c r="B61" s="536">
        <v>50</v>
      </c>
      <c r="C61" s="328" t="s">
        <v>608</v>
      </c>
      <c r="D61" s="536" t="s">
        <v>84</v>
      </c>
      <c r="E61" s="537">
        <v>44677</v>
      </c>
      <c r="F61" s="537">
        <v>45981</v>
      </c>
      <c r="G61" s="364" t="s">
        <v>74</v>
      </c>
      <c r="H61" s="536" t="s">
        <v>344</v>
      </c>
      <c r="I61" s="536" t="s">
        <v>344</v>
      </c>
      <c r="J61" s="536" t="s">
        <v>344</v>
      </c>
      <c r="K61" s="536" t="s">
        <v>344</v>
      </c>
      <c r="L61" s="536" t="s">
        <v>344</v>
      </c>
      <c r="M61" s="536" t="s">
        <v>344</v>
      </c>
      <c r="N61" s="538" t="s">
        <v>344</v>
      </c>
    </row>
    <row r="62" spans="2:14" x14ac:dyDescent="0.25">
      <c r="B62" s="536">
        <v>51</v>
      </c>
      <c r="C62" s="328" t="s">
        <v>609</v>
      </c>
      <c r="D62" s="536" t="s">
        <v>85</v>
      </c>
      <c r="E62" s="537">
        <v>45177</v>
      </c>
      <c r="F62" s="537">
        <v>45981</v>
      </c>
      <c r="G62" s="364" t="s">
        <v>74</v>
      </c>
      <c r="H62" s="536">
        <v>623.84</v>
      </c>
      <c r="I62" s="364">
        <v>249.69</v>
      </c>
      <c r="J62" s="364">
        <v>415.77</v>
      </c>
      <c r="K62" s="536">
        <v>218.93</v>
      </c>
      <c r="L62" s="536">
        <v>35.090000000000003</v>
      </c>
      <c r="M62" s="536">
        <v>87.68</v>
      </c>
      <c r="N62" s="538">
        <v>52.66</v>
      </c>
    </row>
    <row r="63" spans="2:14" x14ac:dyDescent="0.25">
      <c r="B63" s="536">
        <v>52</v>
      </c>
      <c r="C63" s="328" t="s">
        <v>610</v>
      </c>
      <c r="D63" s="536" t="s">
        <v>85</v>
      </c>
      <c r="E63" s="537">
        <v>45160</v>
      </c>
      <c r="F63" s="537">
        <v>45985</v>
      </c>
      <c r="G63" s="364" t="s">
        <v>74</v>
      </c>
      <c r="H63" s="536">
        <v>356.33</v>
      </c>
      <c r="I63" s="536">
        <v>54.09</v>
      </c>
      <c r="J63" s="536">
        <v>69.760000000000005</v>
      </c>
      <c r="K63" s="536">
        <v>36.5</v>
      </c>
      <c r="L63" s="536">
        <v>10.24</v>
      </c>
      <c r="M63" s="536">
        <v>67.48</v>
      </c>
      <c r="N63" s="538">
        <v>52.33</v>
      </c>
    </row>
    <row r="64" spans="2:14" ht="30" x14ac:dyDescent="0.25">
      <c r="B64" s="536">
        <v>53</v>
      </c>
      <c r="C64" s="328" t="s">
        <v>611</v>
      </c>
      <c r="D64" s="536" t="s">
        <v>13</v>
      </c>
      <c r="E64" s="537">
        <v>44663</v>
      </c>
      <c r="F64" s="537">
        <v>45986</v>
      </c>
      <c r="G64" s="364" t="s">
        <v>74</v>
      </c>
      <c r="H64" s="536" t="s">
        <v>344</v>
      </c>
      <c r="I64" s="536" t="s">
        <v>344</v>
      </c>
      <c r="J64" s="536" t="s">
        <v>344</v>
      </c>
      <c r="K64" s="536" t="s">
        <v>344</v>
      </c>
      <c r="L64" s="536" t="s">
        <v>344</v>
      </c>
      <c r="M64" s="536" t="s">
        <v>344</v>
      </c>
      <c r="N64" s="538" t="s">
        <v>344</v>
      </c>
    </row>
    <row r="65" spans="2:14" x14ac:dyDescent="0.25">
      <c r="B65" s="536">
        <v>54</v>
      </c>
      <c r="C65" s="328" t="s">
        <v>612</v>
      </c>
      <c r="D65" s="536" t="s">
        <v>84</v>
      </c>
      <c r="E65" s="537">
        <v>43231</v>
      </c>
      <c r="F65" s="537">
        <v>45987</v>
      </c>
      <c r="G65" s="364" t="s">
        <v>74</v>
      </c>
      <c r="H65" s="536">
        <v>245</v>
      </c>
      <c r="I65" s="536">
        <v>42.89</v>
      </c>
      <c r="J65" s="536">
        <v>63.72</v>
      </c>
      <c r="K65" s="536">
        <v>50.21</v>
      </c>
      <c r="L65" s="536">
        <v>20.49</v>
      </c>
      <c r="M65" s="536">
        <v>117.06</v>
      </c>
      <c r="N65" s="538">
        <v>78.8</v>
      </c>
    </row>
    <row r="66" spans="2:14" x14ac:dyDescent="0.25">
      <c r="B66" s="536">
        <v>55</v>
      </c>
      <c r="C66" s="328" t="s">
        <v>613</v>
      </c>
      <c r="D66" s="536" t="s">
        <v>13</v>
      </c>
      <c r="E66" s="537">
        <v>43749</v>
      </c>
      <c r="F66" s="537">
        <v>45989</v>
      </c>
      <c r="G66" s="364" t="s">
        <v>75</v>
      </c>
      <c r="H66" s="536" t="s">
        <v>344</v>
      </c>
      <c r="I66" s="536" t="s">
        <v>344</v>
      </c>
      <c r="J66" s="536" t="s">
        <v>344</v>
      </c>
      <c r="K66" s="536" t="s">
        <v>344</v>
      </c>
      <c r="L66" s="536" t="s">
        <v>344</v>
      </c>
      <c r="M66" s="536" t="s">
        <v>344</v>
      </c>
      <c r="N66" s="538" t="s">
        <v>344</v>
      </c>
    </row>
    <row r="67" spans="2:14" x14ac:dyDescent="0.25">
      <c r="B67" s="536">
        <v>56</v>
      </c>
      <c r="C67" s="328" t="s">
        <v>614</v>
      </c>
      <c r="D67" s="536" t="s">
        <v>85</v>
      </c>
      <c r="E67" s="537">
        <v>44823</v>
      </c>
      <c r="F67" s="537">
        <v>45989</v>
      </c>
      <c r="G67" s="364" t="s">
        <v>75</v>
      </c>
      <c r="H67" s="536">
        <v>16735</v>
      </c>
      <c r="I67" s="364">
        <v>2967</v>
      </c>
      <c r="J67" s="364">
        <v>4523</v>
      </c>
      <c r="K67" s="536">
        <v>3800</v>
      </c>
      <c r="L67" s="536">
        <v>22.71</v>
      </c>
      <c r="M67" s="536">
        <v>128.08000000000001</v>
      </c>
      <c r="N67" s="538">
        <v>84.02</v>
      </c>
    </row>
    <row r="68" spans="2:14" x14ac:dyDescent="0.25">
      <c r="B68" s="536">
        <v>57</v>
      </c>
      <c r="C68" s="328" t="s">
        <v>615</v>
      </c>
      <c r="D68" s="536" t="s">
        <v>85</v>
      </c>
      <c r="E68" s="537">
        <v>45181</v>
      </c>
      <c r="F68" s="537">
        <v>45989</v>
      </c>
      <c r="G68" s="364" t="s">
        <v>74</v>
      </c>
      <c r="H68" s="536">
        <v>1.4</v>
      </c>
      <c r="I68" s="364">
        <v>0.17</v>
      </c>
      <c r="J68" s="364">
        <v>0.27</v>
      </c>
      <c r="K68" s="536">
        <v>0.15</v>
      </c>
      <c r="L68" s="536">
        <v>10.73</v>
      </c>
      <c r="M68" s="536">
        <v>87.92</v>
      </c>
      <c r="N68" s="538">
        <v>55.64</v>
      </c>
    </row>
    <row r="69" spans="2:14" x14ac:dyDescent="0.25">
      <c r="B69" s="536">
        <v>58</v>
      </c>
      <c r="C69" s="328" t="s">
        <v>616</v>
      </c>
      <c r="D69" s="536" t="s">
        <v>84</v>
      </c>
      <c r="E69" s="537">
        <v>45307</v>
      </c>
      <c r="F69" s="537">
        <v>46000</v>
      </c>
      <c r="G69" s="364" t="s">
        <v>74</v>
      </c>
      <c r="H69" s="536">
        <v>34.159999999999997</v>
      </c>
      <c r="I69" s="536">
        <v>0.42</v>
      </c>
      <c r="J69" s="536">
        <v>0.43</v>
      </c>
      <c r="K69" s="536">
        <v>0.08</v>
      </c>
      <c r="L69" s="536">
        <v>0.23</v>
      </c>
      <c r="M69" s="536">
        <v>18.88</v>
      </c>
      <c r="N69" s="538">
        <v>18.72</v>
      </c>
    </row>
    <row r="70" spans="2:14" x14ac:dyDescent="0.25">
      <c r="B70" s="536">
        <v>59</v>
      </c>
      <c r="C70" s="328" t="s">
        <v>617</v>
      </c>
      <c r="D70" s="536" t="s">
        <v>84</v>
      </c>
      <c r="E70" s="537">
        <v>45679</v>
      </c>
      <c r="F70" s="537">
        <v>46003</v>
      </c>
      <c r="G70" s="364" t="s">
        <v>76</v>
      </c>
      <c r="H70" s="536">
        <v>8.3699999999999992</v>
      </c>
      <c r="I70" s="364">
        <v>3.06</v>
      </c>
      <c r="J70" s="364">
        <v>3.81</v>
      </c>
      <c r="K70" s="536">
        <v>2.4500000000000002</v>
      </c>
      <c r="L70" s="536">
        <v>29.26</v>
      </c>
      <c r="M70" s="536">
        <v>79.95</v>
      </c>
      <c r="N70" s="538">
        <v>64.34</v>
      </c>
    </row>
    <row r="71" spans="2:14" x14ac:dyDescent="0.25">
      <c r="B71" s="536">
        <v>60</v>
      </c>
      <c r="C71" s="328" t="s">
        <v>618</v>
      </c>
      <c r="D71" s="536" t="s">
        <v>13</v>
      </c>
      <c r="E71" s="537">
        <v>44945</v>
      </c>
      <c r="F71" s="537">
        <v>46006</v>
      </c>
      <c r="G71" s="364" t="s">
        <v>74</v>
      </c>
      <c r="H71" s="536" t="s">
        <v>344</v>
      </c>
      <c r="I71" s="536" t="s">
        <v>344</v>
      </c>
      <c r="J71" s="536" t="s">
        <v>344</v>
      </c>
      <c r="K71" s="536" t="s">
        <v>344</v>
      </c>
      <c r="L71" s="536" t="s">
        <v>344</v>
      </c>
      <c r="M71" s="536" t="s">
        <v>344</v>
      </c>
      <c r="N71" s="538" t="s">
        <v>344</v>
      </c>
    </row>
    <row r="72" spans="2:14" x14ac:dyDescent="0.25">
      <c r="B72" s="536">
        <v>61</v>
      </c>
      <c r="C72" s="328" t="s">
        <v>619</v>
      </c>
      <c r="D72" s="536" t="s">
        <v>13</v>
      </c>
      <c r="E72" s="537">
        <v>45100</v>
      </c>
      <c r="F72" s="537">
        <v>46007</v>
      </c>
      <c r="G72" s="364" t="s">
        <v>74</v>
      </c>
      <c r="H72" s="536" t="s">
        <v>344</v>
      </c>
      <c r="I72" s="536" t="s">
        <v>344</v>
      </c>
      <c r="J72" s="536" t="s">
        <v>344</v>
      </c>
      <c r="K72" s="536" t="s">
        <v>344</v>
      </c>
      <c r="L72" s="536" t="s">
        <v>344</v>
      </c>
      <c r="M72" s="536" t="s">
        <v>344</v>
      </c>
      <c r="N72" s="538" t="s">
        <v>344</v>
      </c>
    </row>
    <row r="73" spans="2:14" x14ac:dyDescent="0.25">
      <c r="B73" s="536">
        <v>62</v>
      </c>
      <c r="C73" s="328" t="s">
        <v>620</v>
      </c>
      <c r="D73" s="536" t="s">
        <v>13</v>
      </c>
      <c r="E73" s="537">
        <v>45518</v>
      </c>
      <c r="F73" s="537">
        <v>46009</v>
      </c>
      <c r="G73" s="364" t="s">
        <v>75</v>
      </c>
      <c r="H73" s="536" t="s">
        <v>344</v>
      </c>
      <c r="I73" s="536" t="s">
        <v>344</v>
      </c>
      <c r="J73" s="536" t="s">
        <v>344</v>
      </c>
      <c r="K73" s="536" t="s">
        <v>344</v>
      </c>
      <c r="L73" s="536" t="s">
        <v>344</v>
      </c>
      <c r="M73" s="536" t="s">
        <v>344</v>
      </c>
      <c r="N73" s="538" t="s">
        <v>344</v>
      </c>
    </row>
    <row r="74" spans="2:14" x14ac:dyDescent="0.25">
      <c r="B74" s="536">
        <v>63</v>
      </c>
      <c r="C74" s="328" t="s">
        <v>621</v>
      </c>
      <c r="D74" s="536" t="s">
        <v>13</v>
      </c>
      <c r="E74" s="537">
        <v>45385</v>
      </c>
      <c r="F74" s="537">
        <v>46010</v>
      </c>
      <c r="G74" s="364" t="s">
        <v>74</v>
      </c>
      <c r="H74" s="536" t="s">
        <v>344</v>
      </c>
      <c r="I74" s="536" t="s">
        <v>344</v>
      </c>
      <c r="J74" s="536" t="s">
        <v>344</v>
      </c>
      <c r="K74" s="536" t="s">
        <v>344</v>
      </c>
      <c r="L74" s="536" t="s">
        <v>344</v>
      </c>
      <c r="M74" s="536" t="s">
        <v>344</v>
      </c>
      <c r="N74" s="538" t="s">
        <v>344</v>
      </c>
    </row>
    <row r="75" spans="2:14" x14ac:dyDescent="0.25">
      <c r="B75" s="536">
        <v>64</v>
      </c>
      <c r="C75" s="328" t="s">
        <v>622</v>
      </c>
      <c r="D75" s="536" t="s">
        <v>84</v>
      </c>
      <c r="E75" s="537">
        <v>45518</v>
      </c>
      <c r="F75" s="537">
        <v>46010</v>
      </c>
      <c r="G75" s="364" t="s">
        <v>75</v>
      </c>
      <c r="H75" s="536">
        <v>196.51</v>
      </c>
      <c r="I75" s="536">
        <v>14.48</v>
      </c>
      <c r="J75" s="536">
        <v>18.059999999999999</v>
      </c>
      <c r="K75" s="536">
        <v>15.8</v>
      </c>
      <c r="L75" s="536">
        <v>8.0399999999999991</v>
      </c>
      <c r="M75" s="536">
        <v>109.15</v>
      </c>
      <c r="N75" s="538">
        <v>87.48</v>
      </c>
    </row>
    <row r="76" spans="2:14" x14ac:dyDescent="0.25">
      <c r="B76" s="536">
        <v>65</v>
      </c>
      <c r="C76" s="328" t="s">
        <v>623</v>
      </c>
      <c r="D76" s="536" t="s">
        <v>84</v>
      </c>
      <c r="E76" s="537">
        <v>43797</v>
      </c>
      <c r="F76" s="537">
        <v>46002</v>
      </c>
      <c r="G76" s="364" t="s">
        <v>75</v>
      </c>
      <c r="H76" s="536">
        <v>294.82</v>
      </c>
      <c r="I76" s="536">
        <v>0.17</v>
      </c>
      <c r="J76" s="536">
        <v>1.1200000000000001</v>
      </c>
      <c r="K76" s="536">
        <v>0.38</v>
      </c>
      <c r="L76" s="536">
        <v>0.13</v>
      </c>
      <c r="M76" s="536">
        <v>224.21</v>
      </c>
      <c r="N76" s="538">
        <v>34.35</v>
      </c>
    </row>
    <row r="77" spans="2:14" x14ac:dyDescent="0.25">
      <c r="B77" s="536">
        <v>66</v>
      </c>
      <c r="C77" s="328" t="s">
        <v>624</v>
      </c>
      <c r="D77" s="536" t="s">
        <v>84</v>
      </c>
      <c r="E77" s="537">
        <v>44539</v>
      </c>
      <c r="F77" s="537">
        <v>46006</v>
      </c>
      <c r="G77" s="364" t="s">
        <v>74</v>
      </c>
      <c r="H77" s="536">
        <v>30.14</v>
      </c>
      <c r="I77" s="364">
        <v>0</v>
      </c>
      <c r="J77" s="364">
        <v>0</v>
      </c>
      <c r="K77" s="536">
        <v>1.35</v>
      </c>
      <c r="L77" s="536">
        <v>4.4800000000000004</v>
      </c>
      <c r="M77" s="536" t="s">
        <v>344</v>
      </c>
      <c r="N77" s="538">
        <v>0</v>
      </c>
    </row>
    <row r="78" spans="2:14" x14ac:dyDescent="0.25">
      <c r="B78" s="536">
        <v>67</v>
      </c>
      <c r="C78" s="328" t="s">
        <v>625</v>
      </c>
      <c r="D78" s="536" t="s">
        <v>85</v>
      </c>
      <c r="E78" s="537">
        <v>44630</v>
      </c>
      <c r="F78" s="537">
        <v>45968</v>
      </c>
      <c r="G78" s="364" t="s">
        <v>74</v>
      </c>
      <c r="H78" s="536">
        <v>541.11</v>
      </c>
      <c r="I78" s="536">
        <v>88.23</v>
      </c>
      <c r="J78" s="536">
        <v>133.22</v>
      </c>
      <c r="K78" s="536">
        <v>156.5</v>
      </c>
      <c r="L78" s="536">
        <v>28.92</v>
      </c>
      <c r="M78" s="536">
        <v>177.38</v>
      </c>
      <c r="N78" s="538">
        <v>117.48</v>
      </c>
    </row>
    <row r="79" spans="2:14" x14ac:dyDescent="0.25">
      <c r="B79" s="536">
        <v>68</v>
      </c>
      <c r="C79" s="328" t="s">
        <v>626</v>
      </c>
      <c r="D79" s="536" t="s">
        <v>85</v>
      </c>
      <c r="E79" s="537">
        <v>44771</v>
      </c>
      <c r="F79" s="537">
        <v>46009</v>
      </c>
      <c r="G79" s="364" t="s">
        <v>75</v>
      </c>
      <c r="H79" s="536">
        <v>85.22</v>
      </c>
      <c r="I79" s="536">
        <v>5.13</v>
      </c>
      <c r="J79" s="536">
        <v>6.61</v>
      </c>
      <c r="K79" s="536">
        <v>7.59</v>
      </c>
      <c r="L79" s="536">
        <v>8.91</v>
      </c>
      <c r="M79" s="536">
        <v>148.03</v>
      </c>
      <c r="N79" s="538">
        <v>114.88</v>
      </c>
    </row>
    <row r="80" spans="2:14" x14ac:dyDescent="0.25">
      <c r="B80" s="536">
        <v>69</v>
      </c>
      <c r="C80" s="328" t="s">
        <v>627</v>
      </c>
      <c r="D80" s="536" t="s">
        <v>84</v>
      </c>
      <c r="E80" s="537">
        <v>44810</v>
      </c>
      <c r="F80" s="537">
        <v>45988</v>
      </c>
      <c r="G80" s="364" t="s">
        <v>75</v>
      </c>
      <c r="H80" s="536">
        <v>31.99</v>
      </c>
      <c r="I80" s="536">
        <v>8.5299999999999994</v>
      </c>
      <c r="J80" s="536">
        <v>11</v>
      </c>
      <c r="K80" s="536">
        <v>10.74</v>
      </c>
      <c r="L80" s="536">
        <v>33.58</v>
      </c>
      <c r="M80" s="536">
        <v>125.93</v>
      </c>
      <c r="N80" s="538">
        <v>97.71</v>
      </c>
    </row>
    <row r="81" spans="2:14" x14ac:dyDescent="0.25">
      <c r="B81" s="536">
        <v>70</v>
      </c>
      <c r="C81" s="328" t="s">
        <v>628</v>
      </c>
      <c r="D81" s="536" t="s">
        <v>85</v>
      </c>
      <c r="E81" s="537">
        <v>45009</v>
      </c>
      <c r="F81" s="537">
        <v>45989</v>
      </c>
      <c r="G81" s="364" t="s">
        <v>74</v>
      </c>
      <c r="H81" s="536">
        <v>1450.14</v>
      </c>
      <c r="I81" s="536">
        <v>45.14</v>
      </c>
      <c r="J81" s="536">
        <v>64.36</v>
      </c>
      <c r="K81" s="536">
        <v>46.12</v>
      </c>
      <c r="L81" s="536">
        <v>3.18</v>
      </c>
      <c r="M81" s="536">
        <v>102.17</v>
      </c>
      <c r="N81" s="538">
        <v>71.66</v>
      </c>
    </row>
    <row r="82" spans="2:14" x14ac:dyDescent="0.25">
      <c r="B82" s="536">
        <v>71</v>
      </c>
      <c r="C82" s="328" t="s">
        <v>629</v>
      </c>
      <c r="D82" s="536" t="s">
        <v>13</v>
      </c>
      <c r="E82" s="537">
        <v>45013</v>
      </c>
      <c r="F82" s="537">
        <v>45982</v>
      </c>
      <c r="G82" s="364" t="s">
        <v>74</v>
      </c>
      <c r="H82" s="536" t="s">
        <v>344</v>
      </c>
      <c r="I82" s="536" t="s">
        <v>344</v>
      </c>
      <c r="J82" s="536" t="s">
        <v>344</v>
      </c>
      <c r="K82" s="536" t="s">
        <v>344</v>
      </c>
      <c r="L82" s="536" t="s">
        <v>344</v>
      </c>
      <c r="M82" s="536" t="s">
        <v>344</v>
      </c>
      <c r="N82" s="538" t="s">
        <v>344</v>
      </c>
    </row>
    <row r="83" spans="2:14" x14ac:dyDescent="0.25">
      <c r="B83" s="536">
        <v>72</v>
      </c>
      <c r="C83" s="328" t="s">
        <v>630</v>
      </c>
      <c r="D83" s="536" t="s">
        <v>13</v>
      </c>
      <c r="E83" s="537">
        <v>45016</v>
      </c>
      <c r="F83" s="537">
        <v>46002</v>
      </c>
      <c r="G83" s="364" t="s">
        <v>75</v>
      </c>
      <c r="H83" s="536" t="s">
        <v>344</v>
      </c>
      <c r="I83" s="536" t="s">
        <v>344</v>
      </c>
      <c r="J83" s="536" t="s">
        <v>344</v>
      </c>
      <c r="K83" s="536" t="s">
        <v>344</v>
      </c>
      <c r="L83" s="536" t="s">
        <v>344</v>
      </c>
      <c r="M83" s="536" t="s">
        <v>344</v>
      </c>
      <c r="N83" s="538" t="s">
        <v>344</v>
      </c>
    </row>
    <row r="84" spans="2:14" x14ac:dyDescent="0.25">
      <c r="B84" s="536">
        <v>73</v>
      </c>
      <c r="C84" s="328" t="s">
        <v>631</v>
      </c>
      <c r="D84" s="536" t="s">
        <v>13</v>
      </c>
      <c r="E84" s="537">
        <v>45196</v>
      </c>
      <c r="F84" s="537">
        <v>45982</v>
      </c>
      <c r="G84" s="364" t="s">
        <v>75</v>
      </c>
      <c r="H84" s="536" t="s">
        <v>344</v>
      </c>
      <c r="I84" s="536" t="s">
        <v>344</v>
      </c>
      <c r="J84" s="536" t="s">
        <v>344</v>
      </c>
      <c r="K84" s="536" t="s">
        <v>344</v>
      </c>
      <c r="L84" s="536" t="s">
        <v>344</v>
      </c>
      <c r="M84" s="536" t="s">
        <v>344</v>
      </c>
      <c r="N84" s="538" t="s">
        <v>344</v>
      </c>
    </row>
    <row r="85" spans="2:14" x14ac:dyDescent="0.25">
      <c r="B85" s="536">
        <v>74</v>
      </c>
      <c r="C85" s="328" t="s">
        <v>632</v>
      </c>
      <c r="D85" s="536" t="s">
        <v>85</v>
      </c>
      <c r="E85" s="537">
        <v>45253</v>
      </c>
      <c r="F85" s="537">
        <v>46009</v>
      </c>
      <c r="G85" s="364" t="s">
        <v>74</v>
      </c>
      <c r="H85" s="536">
        <v>47.17</v>
      </c>
      <c r="I85" s="536">
        <v>1.38</v>
      </c>
      <c r="J85" s="536">
        <v>3.13</v>
      </c>
      <c r="K85" s="536">
        <v>2.04</v>
      </c>
      <c r="L85" s="536">
        <v>4.33</v>
      </c>
      <c r="M85" s="536">
        <v>148.58000000000001</v>
      </c>
      <c r="N85" s="538">
        <v>65.36</v>
      </c>
    </row>
    <row r="86" spans="2:14" ht="30" x14ac:dyDescent="0.25">
      <c r="B86" s="536">
        <v>75</v>
      </c>
      <c r="C86" s="328" t="s">
        <v>633</v>
      </c>
      <c r="D86" s="536" t="s">
        <v>85</v>
      </c>
      <c r="E86" s="537">
        <v>45316</v>
      </c>
      <c r="F86" s="537">
        <v>46007</v>
      </c>
      <c r="G86" s="364" t="s">
        <v>74</v>
      </c>
      <c r="H86" s="536">
        <v>31.58</v>
      </c>
      <c r="I86" s="536">
        <v>13.51</v>
      </c>
      <c r="J86" s="536">
        <v>18.29</v>
      </c>
      <c r="K86" s="536">
        <v>13.75</v>
      </c>
      <c r="L86" s="536">
        <v>43.54</v>
      </c>
      <c r="M86" s="536">
        <v>101.76</v>
      </c>
      <c r="N86" s="538">
        <v>75.17</v>
      </c>
    </row>
    <row r="87" spans="2:14" x14ac:dyDescent="0.25">
      <c r="B87" s="536">
        <v>76</v>
      </c>
      <c r="C87" s="328" t="s">
        <v>634</v>
      </c>
      <c r="D87" s="536" t="s">
        <v>84</v>
      </c>
      <c r="E87" s="537">
        <v>45489</v>
      </c>
      <c r="F87" s="537">
        <v>46007</v>
      </c>
      <c r="G87" s="364" t="s">
        <v>74</v>
      </c>
      <c r="H87" s="536">
        <v>9.6199999999999992</v>
      </c>
      <c r="I87" s="536">
        <v>1.08</v>
      </c>
      <c r="J87" s="536">
        <v>1.44</v>
      </c>
      <c r="K87" s="536">
        <v>0.77</v>
      </c>
      <c r="L87" s="536">
        <v>7.97</v>
      </c>
      <c r="M87" s="536">
        <v>71.05</v>
      </c>
      <c r="N87" s="538">
        <v>53.36</v>
      </c>
    </row>
    <row r="88" spans="2:14" x14ac:dyDescent="0.25">
      <c r="B88" s="536">
        <v>77</v>
      </c>
      <c r="C88" s="328" t="s">
        <v>635</v>
      </c>
      <c r="D88" s="536" t="s">
        <v>84</v>
      </c>
      <c r="E88" s="537">
        <v>45623</v>
      </c>
      <c r="F88" s="537">
        <v>45987</v>
      </c>
      <c r="G88" s="364" t="s">
        <v>74</v>
      </c>
      <c r="H88" s="536">
        <v>222.32</v>
      </c>
      <c r="I88" s="536">
        <v>3.79</v>
      </c>
      <c r="J88" s="536">
        <v>4.93</v>
      </c>
      <c r="K88" s="536">
        <v>3.85</v>
      </c>
      <c r="L88" s="536">
        <v>1.73</v>
      </c>
      <c r="M88" s="536">
        <v>101.48</v>
      </c>
      <c r="N88" s="538">
        <v>78.12</v>
      </c>
    </row>
    <row r="89" spans="2:14" x14ac:dyDescent="0.25">
      <c r="B89" s="536">
        <v>78</v>
      </c>
      <c r="C89" s="328" t="s">
        <v>636</v>
      </c>
      <c r="D89" s="536" t="s">
        <v>84</v>
      </c>
      <c r="E89" s="537">
        <v>45665</v>
      </c>
      <c r="F89" s="537">
        <v>46003</v>
      </c>
      <c r="G89" s="364" t="s">
        <v>74</v>
      </c>
      <c r="H89" s="536" t="s">
        <v>344</v>
      </c>
      <c r="I89" s="536" t="s">
        <v>344</v>
      </c>
      <c r="J89" s="536" t="s">
        <v>344</v>
      </c>
      <c r="K89" s="536" t="s">
        <v>344</v>
      </c>
      <c r="L89" s="536" t="s">
        <v>344</v>
      </c>
      <c r="M89" s="536" t="s">
        <v>344</v>
      </c>
      <c r="N89" s="538" t="s">
        <v>344</v>
      </c>
    </row>
    <row r="90" spans="2:14" x14ac:dyDescent="0.25">
      <c r="B90" s="536">
        <v>79</v>
      </c>
      <c r="C90" s="328" t="s">
        <v>637</v>
      </c>
      <c r="D90" s="536" t="s">
        <v>84</v>
      </c>
      <c r="E90" s="537">
        <v>45665</v>
      </c>
      <c r="F90" s="537">
        <v>46003</v>
      </c>
      <c r="G90" s="364" t="s">
        <v>74</v>
      </c>
      <c r="H90" s="536">
        <v>110.38</v>
      </c>
      <c r="I90" s="536">
        <v>27.88</v>
      </c>
      <c r="J90" s="536">
        <v>41.36</v>
      </c>
      <c r="K90" s="536">
        <v>30.78</v>
      </c>
      <c r="L90" s="536">
        <v>27.88</v>
      </c>
      <c r="M90" s="536">
        <v>110.41</v>
      </c>
      <c r="N90" s="538">
        <v>74.41</v>
      </c>
    </row>
    <row r="91" spans="2:14" x14ac:dyDescent="0.25">
      <c r="B91" s="536">
        <v>80</v>
      </c>
      <c r="C91" s="328" t="s">
        <v>638</v>
      </c>
      <c r="D91" s="536" t="s">
        <v>85</v>
      </c>
      <c r="E91" s="537">
        <v>44620</v>
      </c>
      <c r="F91" s="537">
        <v>45946</v>
      </c>
      <c r="G91" s="364" t="s">
        <v>74</v>
      </c>
      <c r="H91" s="536" t="s">
        <v>344</v>
      </c>
      <c r="I91" s="536" t="s">
        <v>344</v>
      </c>
      <c r="J91" s="536" t="s">
        <v>344</v>
      </c>
      <c r="K91" s="536" t="s">
        <v>344</v>
      </c>
      <c r="L91" s="536" t="s">
        <v>344</v>
      </c>
      <c r="M91" s="536" t="s">
        <v>344</v>
      </c>
      <c r="N91" s="538" t="s">
        <v>344</v>
      </c>
    </row>
    <row r="92" spans="2:14" ht="16.5" thickBot="1" x14ac:dyDescent="0.3">
      <c r="B92" s="539" t="s">
        <v>641</v>
      </c>
      <c r="C92" s="539"/>
      <c r="D92" s="539"/>
      <c r="E92" s="539"/>
      <c r="F92" s="539"/>
      <c r="G92" s="540"/>
      <c r="H92" s="339">
        <v>27360.9</v>
      </c>
      <c r="I92" s="339">
        <v>4263.3100000000004</v>
      </c>
      <c r="J92" s="339">
        <v>6388.26</v>
      </c>
      <c r="K92" s="339">
        <v>5477.36</v>
      </c>
      <c r="L92" s="339">
        <v>20.02</v>
      </c>
      <c r="M92" s="339">
        <v>128.47999999999999</v>
      </c>
      <c r="N92" s="339">
        <v>85.74</v>
      </c>
    </row>
    <row r="93" spans="2:14" ht="16.5" thickBot="1" x14ac:dyDescent="0.3">
      <c r="B93" s="439" t="s">
        <v>640</v>
      </c>
      <c r="C93" s="439"/>
      <c r="D93" s="439"/>
      <c r="E93" s="439"/>
      <c r="F93" s="439"/>
      <c r="G93" s="440"/>
      <c r="H93" s="339">
        <v>1299603.45</v>
      </c>
      <c r="I93" s="339">
        <v>239644.24</v>
      </c>
      <c r="J93" s="339">
        <v>365733.62</v>
      </c>
      <c r="K93" s="339">
        <v>411080.94</v>
      </c>
      <c r="L93" s="339">
        <v>31.63</v>
      </c>
      <c r="M93" s="339">
        <v>171.54</v>
      </c>
      <c r="N93" s="339">
        <v>94.95</v>
      </c>
    </row>
  </sheetData>
  <mergeCells count="15">
    <mergeCell ref="P6:Q7"/>
    <mergeCell ref="B2:N2"/>
    <mergeCell ref="B3:N3"/>
    <mergeCell ref="B7:N7"/>
    <mergeCell ref="B11:N11"/>
    <mergeCell ref="H5:K5"/>
    <mergeCell ref="L5:N5"/>
    <mergeCell ref="B92:G92"/>
    <mergeCell ref="B93:G93"/>
    <mergeCell ref="E5:E6"/>
    <mergeCell ref="F5:F6"/>
    <mergeCell ref="G5:G6"/>
    <mergeCell ref="B5:B6"/>
    <mergeCell ref="C5:C6"/>
    <mergeCell ref="D5:D6"/>
  </mergeCells>
  <hyperlinks>
    <hyperlink ref="P6:Q6" location="'Table of Contents'!A1" display="Go To Table Of Contents"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5"/>
  <sheetViews>
    <sheetView showGridLines="0" workbookViewId="0">
      <selection activeCell="I2" sqref="I2:J3"/>
    </sheetView>
  </sheetViews>
  <sheetFormatPr defaultRowHeight="15" x14ac:dyDescent="0.25"/>
  <cols>
    <col min="1" max="1" width="1.85546875" style="39" customWidth="1"/>
    <col min="2" max="2" width="1.85546875" customWidth="1"/>
    <col min="3" max="3" width="28.5703125" style="12" customWidth="1"/>
    <col min="4" max="4" width="40.7109375" style="12" customWidth="1"/>
    <col min="5" max="5" width="13.140625" style="12" customWidth="1"/>
    <col min="6" max="6" width="9.140625" style="12"/>
    <col min="7" max="7" width="13.42578125" style="12" customWidth="1"/>
    <col min="8" max="8" width="3.7109375" customWidth="1"/>
    <col min="9" max="10" width="7.140625" customWidth="1"/>
  </cols>
  <sheetData>
    <row r="1" spans="3:10" ht="12" customHeight="1" x14ac:dyDescent="0.25"/>
    <row r="2" spans="3:10" ht="15.75" customHeight="1" x14ac:dyDescent="0.25">
      <c r="C2" s="449" t="s">
        <v>642</v>
      </c>
      <c r="D2" s="449"/>
      <c r="E2" s="449"/>
      <c r="F2" s="449"/>
      <c r="G2" s="449"/>
      <c r="I2" s="400" t="s">
        <v>307</v>
      </c>
      <c r="J2" s="400"/>
    </row>
    <row r="3" spans="3:10" x14ac:dyDescent="0.25">
      <c r="C3" s="448" t="s">
        <v>380</v>
      </c>
      <c r="D3" s="448"/>
      <c r="E3" s="448"/>
      <c r="F3" s="448"/>
      <c r="G3" s="448"/>
      <c r="I3" s="400"/>
      <c r="J3" s="400"/>
    </row>
    <row r="4" spans="3:10" ht="50.25" customHeight="1" x14ac:dyDescent="0.25">
      <c r="C4" s="243" t="s">
        <v>473</v>
      </c>
      <c r="D4" s="242"/>
      <c r="E4" s="15" t="s">
        <v>643</v>
      </c>
      <c r="F4" s="15" t="s">
        <v>644</v>
      </c>
      <c r="G4" s="15" t="s">
        <v>645</v>
      </c>
    </row>
    <row r="5" spans="3:10" x14ac:dyDescent="0.25">
      <c r="C5" s="241"/>
      <c r="D5" s="99" t="s">
        <v>378</v>
      </c>
      <c r="E5" s="100">
        <v>195</v>
      </c>
      <c r="F5" s="100">
        <v>2</v>
      </c>
      <c r="G5" s="100">
        <v>197</v>
      </c>
    </row>
    <row r="6" spans="3:10" x14ac:dyDescent="0.25">
      <c r="C6" s="84"/>
      <c r="D6" s="8" t="s">
        <v>364</v>
      </c>
      <c r="E6" s="69">
        <v>10.96</v>
      </c>
      <c r="F6" s="69">
        <v>0.18</v>
      </c>
      <c r="G6" s="166">
        <v>11.14</v>
      </c>
    </row>
    <row r="7" spans="3:10" x14ac:dyDescent="0.25">
      <c r="C7" s="84" t="s">
        <v>379</v>
      </c>
      <c r="D7" s="8" t="s">
        <v>83</v>
      </c>
      <c r="E7" s="69">
        <v>2.0099999999999998</v>
      </c>
      <c r="F7" s="69">
        <v>0.03</v>
      </c>
      <c r="G7" s="69">
        <v>2.04</v>
      </c>
    </row>
    <row r="8" spans="3:10" x14ac:dyDescent="0.25">
      <c r="C8" s="84"/>
      <c r="D8" s="8" t="s">
        <v>474</v>
      </c>
      <c r="E8" s="69">
        <v>3.61</v>
      </c>
      <c r="F8" s="69">
        <v>0.04</v>
      </c>
      <c r="G8" s="69">
        <v>3.65</v>
      </c>
    </row>
    <row r="9" spans="3:10" ht="14.25" customHeight="1" x14ac:dyDescent="0.25">
      <c r="C9" s="84"/>
      <c r="D9" s="16" t="s">
        <v>475</v>
      </c>
      <c r="E9" s="341">
        <v>0.32969999999999999</v>
      </c>
      <c r="F9" s="341">
        <v>0.21149999999999999</v>
      </c>
      <c r="G9" s="341">
        <v>0.32779999999999998</v>
      </c>
    </row>
    <row r="10" spans="3:10" x14ac:dyDescent="0.25">
      <c r="C10" s="152"/>
      <c r="D10" s="228" t="s">
        <v>349</v>
      </c>
      <c r="E10" s="342">
        <v>1.7985</v>
      </c>
      <c r="F10" s="342">
        <v>1.2768999999999999</v>
      </c>
      <c r="G10" s="342">
        <v>1.7907999999999999</v>
      </c>
    </row>
    <row r="11" spans="3:10" x14ac:dyDescent="0.25">
      <c r="C11" s="8"/>
      <c r="D11" s="8"/>
    </row>
    <row r="12" spans="3:10" x14ac:dyDescent="0.25">
      <c r="C12" s="8"/>
      <c r="D12" s="8"/>
    </row>
    <row r="13" spans="3:10" x14ac:dyDescent="0.25">
      <c r="C13" s="112"/>
      <c r="D13" s="112"/>
      <c r="E13" s="112"/>
      <c r="F13" s="112"/>
    </row>
    <row r="14" spans="3:10" x14ac:dyDescent="0.25">
      <c r="C14" s="112"/>
      <c r="D14" s="112"/>
      <c r="E14" s="112"/>
      <c r="F14" s="112"/>
    </row>
    <row r="15" spans="3:10" ht="63.75" x14ac:dyDescent="0.25">
      <c r="C15" s="138" t="s">
        <v>79</v>
      </c>
      <c r="D15" s="138"/>
      <c r="E15" s="138" t="s">
        <v>120</v>
      </c>
      <c r="F15" s="112"/>
    </row>
    <row r="16" spans="3:10" x14ac:dyDescent="0.25">
      <c r="C16" s="142" t="s">
        <v>285</v>
      </c>
      <c r="D16" s="142"/>
      <c r="E16" s="143">
        <v>3.8744000000000001</v>
      </c>
      <c r="F16" s="112"/>
    </row>
    <row r="17" spans="3:6" x14ac:dyDescent="0.25">
      <c r="C17" s="142" t="s">
        <v>283</v>
      </c>
      <c r="D17" s="142"/>
      <c r="E17" s="143">
        <v>2.6664999999999996</v>
      </c>
      <c r="F17" s="112"/>
    </row>
    <row r="18" spans="3:6" x14ac:dyDescent="0.25">
      <c r="C18" s="142" t="s">
        <v>281</v>
      </c>
      <c r="D18" s="142"/>
      <c r="E18" s="143">
        <v>2.5287999999999999</v>
      </c>
      <c r="F18" s="112"/>
    </row>
    <row r="19" spans="3:6" x14ac:dyDescent="0.25">
      <c r="C19" s="142" t="s">
        <v>286</v>
      </c>
      <c r="D19" s="142"/>
      <c r="E19" s="143">
        <v>2.0912000000000002</v>
      </c>
      <c r="F19" s="112"/>
    </row>
    <row r="20" spans="3:6" x14ac:dyDescent="0.25">
      <c r="C20" s="142" t="s">
        <v>280</v>
      </c>
      <c r="D20" s="142"/>
      <c r="E20" s="143">
        <v>1.8345</v>
      </c>
      <c r="F20" s="112"/>
    </row>
    <row r="21" spans="3:6" x14ac:dyDescent="0.25">
      <c r="C21" s="142" t="s">
        <v>287</v>
      </c>
      <c r="D21" s="142"/>
      <c r="E21" s="143">
        <v>1.6965000000000001</v>
      </c>
      <c r="F21" s="112"/>
    </row>
    <row r="22" spans="3:6" x14ac:dyDescent="0.25">
      <c r="C22" s="142" t="s">
        <v>282</v>
      </c>
      <c r="D22" s="142"/>
      <c r="E22" s="143">
        <v>1.2335</v>
      </c>
      <c r="F22" s="112"/>
    </row>
    <row r="23" spans="3:6" x14ac:dyDescent="0.25">
      <c r="C23" s="142" t="s">
        <v>284</v>
      </c>
      <c r="D23" s="142"/>
      <c r="E23" s="143">
        <v>1.1538999999999999</v>
      </c>
      <c r="F23" s="112"/>
    </row>
    <row r="24" spans="3:6" x14ac:dyDescent="0.25">
      <c r="C24" s="112"/>
      <c r="D24" s="112"/>
      <c r="E24" s="112"/>
      <c r="F24" s="112"/>
    </row>
    <row r="25" spans="3:6" x14ac:dyDescent="0.25">
      <c r="C25" s="112"/>
      <c r="D25" s="112"/>
      <c r="E25" s="112"/>
      <c r="F25" s="112"/>
    </row>
  </sheetData>
  <sortState xmlns:xlrd2="http://schemas.microsoft.com/office/spreadsheetml/2017/richdata2" ref="C16:E23">
    <sortCondition descending="1" ref="E16:E23"/>
  </sortState>
  <mergeCells count="3">
    <mergeCell ref="I2:J3"/>
    <mergeCell ref="C3:G3"/>
    <mergeCell ref="C2:G2"/>
  </mergeCells>
  <hyperlinks>
    <hyperlink ref="I2:I3" location="'Table of Contents'!A1" display="Go To Table Of Contents" xr:uid="{00000000-0004-0000-0F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05864-939F-4C2B-B256-D032D2CB1A53}">
  <dimension ref="B1:K9"/>
  <sheetViews>
    <sheetView showGridLines="0" workbookViewId="0">
      <selection activeCell="J2" sqref="J2:K3"/>
    </sheetView>
  </sheetViews>
  <sheetFormatPr defaultRowHeight="15" x14ac:dyDescent="0.25"/>
  <cols>
    <col min="1" max="1" width="1.85546875" customWidth="1"/>
    <col min="2" max="2" width="8.7109375" customWidth="1"/>
    <col min="3" max="3" width="35.7109375" style="12" customWidth="1"/>
    <col min="4" max="4" width="10.28515625" customWidth="1"/>
    <col min="5" max="5" width="10.85546875" customWidth="1"/>
    <col min="6" max="7" width="14.42578125" customWidth="1"/>
    <col min="8" max="8" width="16.28515625" customWidth="1"/>
    <col min="9" max="9" width="3.7109375" customWidth="1"/>
    <col min="10" max="11" width="6.7109375" customWidth="1"/>
  </cols>
  <sheetData>
    <row r="1" spans="2:11" ht="12" customHeight="1" x14ac:dyDescent="0.25"/>
    <row r="2" spans="2:11" ht="15" customHeight="1" x14ac:dyDescent="0.25">
      <c r="B2" s="458" t="s">
        <v>503</v>
      </c>
      <c r="C2" s="458"/>
      <c r="D2" s="458"/>
      <c r="E2" s="458"/>
      <c r="F2" s="458"/>
      <c r="G2" s="458"/>
      <c r="H2" s="458"/>
      <c r="J2" s="451" t="s">
        <v>307</v>
      </c>
      <c r="K2" s="451"/>
    </row>
    <row r="3" spans="2:11" x14ac:dyDescent="0.25">
      <c r="C3" s="452"/>
      <c r="D3" s="452"/>
      <c r="E3" s="452"/>
      <c r="F3" s="452"/>
      <c r="G3" s="206"/>
      <c r="H3" s="3" t="s">
        <v>889</v>
      </c>
      <c r="J3" s="451"/>
      <c r="K3" s="451"/>
    </row>
    <row r="4" spans="2:11" ht="25.5" customHeight="1" x14ac:dyDescent="0.25">
      <c r="B4" s="453" t="s">
        <v>403</v>
      </c>
      <c r="C4" s="455" t="s">
        <v>399</v>
      </c>
      <c r="D4" s="456"/>
      <c r="E4" s="456"/>
      <c r="F4" s="456"/>
      <c r="G4" s="453"/>
      <c r="H4" s="457" t="s">
        <v>394</v>
      </c>
      <c r="J4" s="229"/>
      <c r="K4" s="229"/>
    </row>
    <row r="5" spans="2:11" ht="42.75" customHeight="1" x14ac:dyDescent="0.25">
      <c r="B5" s="454"/>
      <c r="C5" s="15" t="s">
        <v>398</v>
      </c>
      <c r="D5" s="15" t="s">
        <v>395</v>
      </c>
      <c r="E5" s="15" t="s">
        <v>396</v>
      </c>
      <c r="F5" s="15" t="s">
        <v>404</v>
      </c>
      <c r="G5" s="15" t="s">
        <v>397</v>
      </c>
      <c r="H5" s="457"/>
    </row>
    <row r="6" spans="2:11" ht="38.25" x14ac:dyDescent="0.25">
      <c r="B6" s="303">
        <v>1</v>
      </c>
      <c r="C6" s="304" t="s">
        <v>400</v>
      </c>
      <c r="D6" s="541">
        <v>87247.679999999993</v>
      </c>
      <c r="E6" s="541">
        <v>37167</v>
      </c>
      <c r="F6" s="542">
        <v>0.42599999999999999</v>
      </c>
      <c r="G6" s="542">
        <v>1.3842000000000001</v>
      </c>
      <c r="H6" s="305" t="s">
        <v>401</v>
      </c>
    </row>
    <row r="7" spans="2:11" ht="38.25" customHeight="1" x14ac:dyDescent="0.25">
      <c r="B7" s="303">
        <v>2</v>
      </c>
      <c r="C7" s="304" t="s">
        <v>382</v>
      </c>
      <c r="D7" s="543">
        <v>33050.43</v>
      </c>
      <c r="E7" s="543">
        <v>13784.76</v>
      </c>
      <c r="F7" s="544">
        <v>0.42120000000000002</v>
      </c>
      <c r="G7" s="544">
        <v>2.8073999999999999</v>
      </c>
      <c r="H7" s="450" t="s">
        <v>402</v>
      </c>
    </row>
    <row r="8" spans="2:11" ht="23.25" customHeight="1" x14ac:dyDescent="0.25">
      <c r="B8" s="303">
        <v>3</v>
      </c>
      <c r="C8" s="304" t="s">
        <v>383</v>
      </c>
      <c r="D8" s="545"/>
      <c r="E8" s="545"/>
      <c r="F8" s="546"/>
      <c r="G8" s="546"/>
      <c r="H8" s="450"/>
    </row>
    <row r="9" spans="2:11" ht="38.25" x14ac:dyDescent="0.25">
      <c r="B9" s="303">
        <v>4</v>
      </c>
      <c r="C9" s="304" t="s">
        <v>414</v>
      </c>
      <c r="D9" s="541">
        <v>26088.97</v>
      </c>
      <c r="E9" s="541">
        <v>9661</v>
      </c>
      <c r="F9" s="547">
        <v>0.37030000000000002</v>
      </c>
      <c r="G9" s="547">
        <v>0.73419999999999996</v>
      </c>
      <c r="H9" s="305" t="s">
        <v>415</v>
      </c>
    </row>
  </sheetData>
  <mergeCells count="7">
    <mergeCell ref="H7:H8"/>
    <mergeCell ref="J2:K3"/>
    <mergeCell ref="C3:F3"/>
    <mergeCell ref="B4:B5"/>
    <mergeCell ref="C4:G4"/>
    <mergeCell ref="H4:H5"/>
    <mergeCell ref="B2:H2"/>
  </mergeCells>
  <hyperlinks>
    <hyperlink ref="J2:K3" location="'Table of Contents'!A1" display="Go To Table Of Contents" xr:uid="{6655AEDE-D0B1-422D-80F0-248056C30AC7}"/>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2"/>
  <sheetViews>
    <sheetView showGridLines="0" workbookViewId="0">
      <selection activeCell="R2" sqref="R2:S3"/>
    </sheetView>
  </sheetViews>
  <sheetFormatPr defaultRowHeight="15" x14ac:dyDescent="0.25"/>
  <cols>
    <col min="1" max="1" width="2.7109375" customWidth="1"/>
    <col min="9" max="9" width="6.28515625" customWidth="1"/>
    <col min="10" max="10" width="5" hidden="1" customWidth="1"/>
    <col min="11" max="11" width="0.28515625" hidden="1" customWidth="1"/>
    <col min="12" max="12" width="5.5703125" hidden="1" customWidth="1"/>
    <col min="13" max="13" width="1.85546875" style="39" customWidth="1"/>
    <col min="14" max="14" width="1.85546875" customWidth="1"/>
    <col min="15" max="15" width="41.7109375" style="12" customWidth="1"/>
    <col min="16" max="16" width="26.140625" style="12" customWidth="1"/>
    <col min="17" max="17" width="2.7109375" customWidth="1"/>
    <col min="18" max="20" width="6.85546875" customWidth="1"/>
  </cols>
  <sheetData>
    <row r="1" spans="1:19" ht="12" customHeight="1" x14ac:dyDescent="0.25"/>
    <row r="2" spans="1:19" ht="15.75" x14ac:dyDescent="0.25">
      <c r="A2" s="43"/>
      <c r="B2" s="410"/>
      <c r="C2" s="410"/>
      <c r="D2" s="410"/>
      <c r="E2" s="410"/>
      <c r="F2" s="410"/>
      <c r="G2" s="410"/>
      <c r="H2" s="410"/>
      <c r="I2" s="410"/>
      <c r="J2" s="410"/>
      <c r="O2" s="449" t="s">
        <v>646</v>
      </c>
      <c r="P2" s="449"/>
      <c r="R2" s="400" t="s">
        <v>307</v>
      </c>
      <c r="S2" s="400"/>
    </row>
    <row r="3" spans="1:19" x14ac:dyDescent="0.25">
      <c r="O3" s="187"/>
      <c r="P3" s="187"/>
      <c r="R3" s="400"/>
      <c r="S3" s="400"/>
    </row>
    <row r="4" spans="1:19" ht="21.75" customHeight="1" x14ac:dyDescent="0.25">
      <c r="O4" s="188" t="s">
        <v>372</v>
      </c>
      <c r="P4" s="189" t="s">
        <v>15</v>
      </c>
    </row>
    <row r="5" spans="1:19" x14ac:dyDescent="0.25">
      <c r="O5" s="190" t="s">
        <v>68</v>
      </c>
      <c r="P5" s="220">
        <v>702</v>
      </c>
    </row>
    <row r="6" spans="1:19" x14ac:dyDescent="0.25">
      <c r="O6" s="190" t="s">
        <v>69</v>
      </c>
      <c r="P6" s="220">
        <v>301</v>
      </c>
    </row>
    <row r="7" spans="1:19" x14ac:dyDescent="0.25">
      <c r="O7" s="190" t="s">
        <v>70</v>
      </c>
      <c r="P7" s="220">
        <v>144</v>
      </c>
    </row>
    <row r="8" spans="1:19" x14ac:dyDescent="0.25">
      <c r="O8" s="190" t="s">
        <v>71</v>
      </c>
      <c r="P8" s="220">
        <v>43</v>
      </c>
    </row>
    <row r="9" spans="1:19" x14ac:dyDescent="0.25">
      <c r="O9" s="190" t="s">
        <v>72</v>
      </c>
      <c r="P9" s="220">
        <v>59</v>
      </c>
    </row>
    <row r="10" spans="1:19" x14ac:dyDescent="0.25">
      <c r="O10" s="190" t="s">
        <v>73</v>
      </c>
      <c r="P10" s="220">
        <v>11</v>
      </c>
    </row>
    <row r="11" spans="1:19" ht="17.45" customHeight="1" x14ac:dyDescent="0.25">
      <c r="O11" s="191" t="s">
        <v>452</v>
      </c>
      <c r="P11" s="191"/>
    </row>
    <row r="12" spans="1:19" ht="15.75" customHeight="1" x14ac:dyDescent="0.25">
      <c r="O12" s="190" t="s">
        <v>453</v>
      </c>
      <c r="P12" s="220">
        <v>431</v>
      </c>
    </row>
    <row r="13" spans="1:19" ht="14.25" customHeight="1" x14ac:dyDescent="0.25">
      <c r="O13" s="190" t="s">
        <v>454</v>
      </c>
      <c r="P13" s="220">
        <v>64</v>
      </c>
    </row>
    <row r="14" spans="1:19" ht="12.75" customHeight="1" x14ac:dyDescent="0.25">
      <c r="O14" s="190" t="s">
        <v>455</v>
      </c>
      <c r="P14" s="220">
        <v>58</v>
      </c>
    </row>
    <row r="15" spans="1:19" ht="15.75" customHeight="1" x14ac:dyDescent="0.25">
      <c r="O15" s="190" t="s">
        <v>456</v>
      </c>
      <c r="P15" s="220">
        <v>420</v>
      </c>
    </row>
    <row r="16" spans="1:19" ht="15.75" customHeight="1" thickBot="1" x14ac:dyDescent="0.3">
      <c r="B16" s="156"/>
      <c r="O16" s="192" t="s">
        <v>29</v>
      </c>
      <c r="P16" s="262">
        <v>287</v>
      </c>
    </row>
    <row r="17" spans="1:19" ht="15.75" x14ac:dyDescent="0.25">
      <c r="A17" s="43"/>
      <c r="K17" s="43"/>
      <c r="L17" s="43"/>
      <c r="O17" s="459"/>
      <c r="P17" s="459"/>
    </row>
    <row r="19" spans="1:19" x14ac:dyDescent="0.25">
      <c r="O19" s="63"/>
      <c r="P19" s="63"/>
      <c r="Q19" s="64"/>
      <c r="R19" s="64"/>
      <c r="S19" s="64"/>
    </row>
    <row r="20" spans="1:19" x14ac:dyDescent="0.25">
      <c r="O20" s="134" t="s">
        <v>67</v>
      </c>
      <c r="P20" s="134" t="s">
        <v>15</v>
      </c>
      <c r="Q20" s="129" t="s">
        <v>279</v>
      </c>
      <c r="R20" s="113"/>
      <c r="S20" s="64"/>
    </row>
    <row r="21" spans="1:19" x14ac:dyDescent="0.25">
      <c r="O21" s="135" t="s">
        <v>315</v>
      </c>
      <c r="P21" s="136">
        <f t="shared" ref="P21:P26" si="0">P5</f>
        <v>702</v>
      </c>
      <c r="Q21" s="137">
        <f>P21/P27</f>
        <v>0.55714285714285716</v>
      </c>
      <c r="R21" s="113"/>
      <c r="S21" s="64"/>
    </row>
    <row r="22" spans="1:19" x14ac:dyDescent="0.25">
      <c r="O22" s="135" t="s">
        <v>316</v>
      </c>
      <c r="P22" s="136">
        <f t="shared" si="0"/>
        <v>301</v>
      </c>
      <c r="Q22" s="137">
        <f>P22/P27</f>
        <v>0.2388888888888889</v>
      </c>
      <c r="R22" s="113"/>
      <c r="S22" s="64"/>
    </row>
    <row r="23" spans="1:19" x14ac:dyDescent="0.25">
      <c r="O23" s="135" t="s">
        <v>317</v>
      </c>
      <c r="P23" s="136">
        <f t="shared" si="0"/>
        <v>144</v>
      </c>
      <c r="Q23" s="137">
        <f>P23/P27</f>
        <v>0.11428571428571428</v>
      </c>
      <c r="R23" s="113"/>
      <c r="S23" s="64"/>
    </row>
    <row r="24" spans="1:19" x14ac:dyDescent="0.25">
      <c r="O24" s="135" t="s">
        <v>318</v>
      </c>
      <c r="P24" s="136">
        <f t="shared" si="0"/>
        <v>43</v>
      </c>
      <c r="Q24" s="137">
        <f>P24/P27</f>
        <v>3.4126984126984124E-2</v>
      </c>
      <c r="R24" s="113"/>
      <c r="S24" s="64"/>
    </row>
    <row r="25" spans="1:19" x14ac:dyDescent="0.25">
      <c r="O25" s="135" t="s">
        <v>319</v>
      </c>
      <c r="P25" s="136">
        <f t="shared" si="0"/>
        <v>59</v>
      </c>
      <c r="Q25" s="137">
        <f>P25/P27</f>
        <v>4.6825396825396826E-2</v>
      </c>
      <c r="R25" s="113"/>
      <c r="S25" s="64"/>
    </row>
    <row r="26" spans="1:19" x14ac:dyDescent="0.25">
      <c r="O26" s="135" t="s">
        <v>320</v>
      </c>
      <c r="P26" s="136">
        <f t="shared" si="0"/>
        <v>11</v>
      </c>
      <c r="Q26" s="137">
        <f>P26/P27</f>
        <v>8.7301587301587304E-3</v>
      </c>
      <c r="R26" s="113"/>
      <c r="S26" s="64"/>
    </row>
    <row r="27" spans="1:19" x14ac:dyDescent="0.25">
      <c r="O27" s="132" t="s">
        <v>19</v>
      </c>
      <c r="P27" s="132">
        <f>SUM(P21:P26)</f>
        <v>1260</v>
      </c>
      <c r="Q27" s="132"/>
      <c r="R27" s="113"/>
      <c r="S27" s="64"/>
    </row>
    <row r="28" spans="1:19" x14ac:dyDescent="0.25">
      <c r="O28" s="112"/>
      <c r="P28" s="112"/>
      <c r="Q28" s="113"/>
      <c r="R28" s="113"/>
      <c r="S28" s="64"/>
    </row>
    <row r="29" spans="1:19" x14ac:dyDescent="0.25">
      <c r="O29" s="63"/>
      <c r="P29" s="63"/>
      <c r="Q29" s="64"/>
      <c r="R29" s="64"/>
      <c r="S29" s="64"/>
    </row>
    <row r="30" spans="1:19" x14ac:dyDescent="0.25">
      <c r="O30" s="63"/>
      <c r="P30" s="63"/>
      <c r="Q30" s="64"/>
      <c r="R30" s="64"/>
      <c r="S30" s="64"/>
    </row>
    <row r="31" spans="1:19" x14ac:dyDescent="0.25">
      <c r="O31" s="63"/>
      <c r="P31" s="63"/>
      <c r="Q31" s="64"/>
      <c r="R31" s="64"/>
      <c r="S31" s="64"/>
    </row>
    <row r="32" spans="1:19" x14ac:dyDescent="0.25">
      <c r="O32" s="63"/>
      <c r="P32" s="63"/>
      <c r="Q32" s="64"/>
      <c r="R32" s="64"/>
      <c r="S32" s="64"/>
    </row>
  </sheetData>
  <mergeCells count="4">
    <mergeCell ref="O2:P2"/>
    <mergeCell ref="O17:P17"/>
    <mergeCell ref="B2:J2"/>
    <mergeCell ref="R2:S3"/>
  </mergeCells>
  <hyperlinks>
    <hyperlink ref="R2:S3" location="'Table of Contents'!A1" display="Go to Table of Contents" xr:uid="{00000000-0004-0000-07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A3B14-8436-411F-B64C-6C860C30EE37}">
  <dimension ref="A1:H18"/>
  <sheetViews>
    <sheetView showGridLines="0" workbookViewId="0">
      <selection activeCell="G2" sqref="G2:H3"/>
    </sheetView>
  </sheetViews>
  <sheetFormatPr defaultRowHeight="15" x14ac:dyDescent="0.25"/>
  <cols>
    <col min="1" max="1" width="1.85546875" customWidth="1"/>
    <col min="2" max="2" width="35.7109375" style="12" customWidth="1"/>
    <col min="3" max="3" width="10.28515625" customWidth="1"/>
    <col min="4" max="4" width="10.85546875" customWidth="1"/>
    <col min="5" max="5" width="14.42578125" customWidth="1"/>
    <col min="6" max="6" width="3.7109375" customWidth="1"/>
    <col min="7" max="8" width="6.7109375" customWidth="1"/>
  </cols>
  <sheetData>
    <row r="1" spans="1:8" ht="12" customHeight="1" x14ac:dyDescent="0.25"/>
    <row r="2" spans="1:8" ht="15" customHeight="1" x14ac:dyDescent="0.25">
      <c r="B2" s="458" t="s">
        <v>504</v>
      </c>
      <c r="C2" s="458"/>
      <c r="D2" s="458"/>
      <c r="E2" s="458"/>
      <c r="G2" s="451" t="s">
        <v>307</v>
      </c>
      <c r="H2" s="451"/>
    </row>
    <row r="3" spans="1:8" x14ac:dyDescent="0.25">
      <c r="B3" s="452"/>
      <c r="C3" s="452"/>
      <c r="D3" s="452"/>
      <c r="E3" s="452"/>
      <c r="G3" s="451"/>
      <c r="H3" s="451"/>
    </row>
    <row r="4" spans="1:8" ht="37.5" customHeight="1" x14ac:dyDescent="0.25">
      <c r="B4" s="9" t="s">
        <v>86</v>
      </c>
      <c r="C4" s="15" t="s">
        <v>643</v>
      </c>
      <c r="D4" s="205" t="s">
        <v>644</v>
      </c>
      <c r="E4" s="15" t="s">
        <v>647</v>
      </c>
    </row>
    <row r="5" spans="1:8" x14ac:dyDescent="0.25">
      <c r="B5" s="35" t="s">
        <v>88</v>
      </c>
      <c r="C5" s="30">
        <v>2902</v>
      </c>
      <c r="D5" s="30">
        <v>50</v>
      </c>
      <c r="E5" s="30">
        <v>2952</v>
      </c>
    </row>
    <row r="6" spans="1:8" x14ac:dyDescent="0.25">
      <c r="B6" s="35" t="s">
        <v>352</v>
      </c>
      <c r="C6" s="30">
        <v>1578</v>
      </c>
      <c r="D6" s="30">
        <v>35</v>
      </c>
      <c r="E6" s="30">
        <v>1613</v>
      </c>
    </row>
    <row r="7" spans="1:8" x14ac:dyDescent="0.25">
      <c r="B7" s="35" t="s">
        <v>476</v>
      </c>
      <c r="C7" s="30">
        <v>1033</v>
      </c>
      <c r="D7" s="30">
        <v>40</v>
      </c>
      <c r="E7" s="30">
        <v>1073</v>
      </c>
    </row>
    <row r="8" spans="1:8" x14ac:dyDescent="0.25">
      <c r="B8" s="35" t="s">
        <v>417</v>
      </c>
      <c r="C8" s="30">
        <v>170</v>
      </c>
      <c r="D8" s="30">
        <v>1</v>
      </c>
      <c r="E8" s="30">
        <v>171</v>
      </c>
    </row>
    <row r="9" spans="1:8" x14ac:dyDescent="0.25">
      <c r="B9" s="35" t="s">
        <v>418</v>
      </c>
      <c r="C9" s="30">
        <v>16</v>
      </c>
      <c r="D9" s="30">
        <v>0</v>
      </c>
      <c r="E9" s="30">
        <v>16</v>
      </c>
    </row>
    <row r="10" spans="1:8" x14ac:dyDescent="0.25">
      <c r="B10" s="35" t="s">
        <v>393</v>
      </c>
      <c r="C10" s="30">
        <v>1325</v>
      </c>
      <c r="D10" s="30">
        <v>15</v>
      </c>
      <c r="E10" s="30">
        <v>1340</v>
      </c>
    </row>
    <row r="11" spans="1:8" x14ac:dyDescent="0.25">
      <c r="B11" s="35" t="s">
        <v>419</v>
      </c>
      <c r="C11" s="30">
        <v>1220</v>
      </c>
      <c r="D11" s="30">
        <v>41</v>
      </c>
      <c r="E11" s="30">
        <v>1261</v>
      </c>
    </row>
    <row r="12" spans="1:8" x14ac:dyDescent="0.25">
      <c r="B12" s="35" t="s">
        <v>477</v>
      </c>
      <c r="C12" s="30">
        <v>290217.95</v>
      </c>
      <c r="D12" s="30">
        <v>7893.92</v>
      </c>
      <c r="E12" s="30">
        <v>298111.87</v>
      </c>
    </row>
    <row r="13" spans="1:8" x14ac:dyDescent="0.25">
      <c r="B13" s="35" t="s">
        <v>478</v>
      </c>
      <c r="C13" s="30">
        <v>11732.38</v>
      </c>
      <c r="D13" s="30">
        <v>472.03</v>
      </c>
      <c r="E13" s="30">
        <v>12204.41</v>
      </c>
    </row>
    <row r="14" spans="1:8" x14ac:dyDescent="0.25">
      <c r="B14" s="208" t="s">
        <v>479</v>
      </c>
      <c r="C14" s="90">
        <v>10638.47</v>
      </c>
      <c r="D14" s="90">
        <v>477.82</v>
      </c>
      <c r="E14" s="90">
        <v>11116.29</v>
      </c>
    </row>
    <row r="15" spans="1:8" x14ac:dyDescent="0.25">
      <c r="A15" t="s">
        <v>542</v>
      </c>
      <c r="B15" s="2" t="s">
        <v>496</v>
      </c>
      <c r="C15" s="104"/>
      <c r="D15" s="104"/>
      <c r="E15" s="104"/>
    </row>
    <row r="16" spans="1:8" x14ac:dyDescent="0.25">
      <c r="B16" s="16"/>
      <c r="C16" s="104"/>
      <c r="D16" s="104"/>
      <c r="E16" s="104"/>
    </row>
    <row r="17" spans="2:5" x14ac:dyDescent="0.25">
      <c r="B17" s="175"/>
      <c r="C17" s="105"/>
      <c r="D17" s="105"/>
      <c r="E17" s="105"/>
    </row>
    <row r="18" spans="2:5" x14ac:dyDescent="0.25">
      <c r="B18" s="175"/>
    </row>
  </sheetData>
  <mergeCells count="3">
    <mergeCell ref="B2:E2"/>
    <mergeCell ref="G2:H3"/>
    <mergeCell ref="B3:E3"/>
  </mergeCells>
  <hyperlinks>
    <hyperlink ref="G2:H3" location="'Table of Contents'!A1" display="Go To Table Of Contents" xr:uid="{1951B5F4-F0B6-412E-AC1C-75B48ACCF1E9}"/>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17"/>
  <sheetViews>
    <sheetView showGridLines="0" zoomScaleNormal="100" workbookViewId="0">
      <selection activeCell="R2" sqref="R2:S3"/>
    </sheetView>
  </sheetViews>
  <sheetFormatPr defaultRowHeight="15" x14ac:dyDescent="0.25"/>
  <cols>
    <col min="1" max="1" width="1.85546875" customWidth="1"/>
    <col min="2" max="2" width="2.42578125" customWidth="1"/>
    <col min="11" max="11" width="3.85546875" customWidth="1"/>
    <col min="12" max="12" width="1.85546875" hidden="1" customWidth="1"/>
    <col min="13" max="13" width="1.85546875" style="39" customWidth="1"/>
    <col min="14" max="14" width="1.85546875" customWidth="1"/>
    <col min="15" max="15" width="64.5703125" customWidth="1"/>
    <col min="16" max="16" width="20.7109375" customWidth="1"/>
    <col min="17" max="17" width="8.42578125" customWidth="1"/>
    <col min="18" max="19" width="7" customWidth="1"/>
  </cols>
  <sheetData>
    <row r="1" spans="2:19" ht="12" customHeight="1" x14ac:dyDescent="0.25"/>
    <row r="2" spans="2:19" ht="15.75" x14ac:dyDescent="0.25">
      <c r="B2" s="410"/>
      <c r="C2" s="410"/>
      <c r="D2" s="410"/>
      <c r="E2" s="410"/>
      <c r="F2" s="410"/>
      <c r="G2" s="410"/>
      <c r="H2" s="410"/>
      <c r="I2" s="410"/>
      <c r="J2" s="410"/>
      <c r="K2" s="410"/>
      <c r="O2" s="460" t="s">
        <v>648</v>
      </c>
      <c r="P2" s="460"/>
      <c r="R2" s="400" t="s">
        <v>333</v>
      </c>
      <c r="S2" s="400"/>
    </row>
    <row r="3" spans="2:19" ht="24.75" customHeight="1" x14ac:dyDescent="0.25">
      <c r="O3" s="461"/>
      <c r="P3" s="461"/>
      <c r="Q3" s="97"/>
      <c r="R3" s="400"/>
      <c r="S3" s="400"/>
    </row>
    <row r="4" spans="2:19" x14ac:dyDescent="0.25">
      <c r="O4" s="214" t="s">
        <v>86</v>
      </c>
      <c r="P4" s="215" t="s">
        <v>87</v>
      </c>
      <c r="Q4" s="97"/>
    </row>
    <row r="5" spans="2:19" ht="15.75" thickBot="1" x14ac:dyDescent="0.3">
      <c r="O5" s="216" t="s">
        <v>88</v>
      </c>
      <c r="P5" s="217"/>
      <c r="Q5" s="68"/>
    </row>
    <row r="6" spans="2:19" x14ac:dyDescent="0.25">
      <c r="O6" s="218" t="s">
        <v>352</v>
      </c>
      <c r="P6" s="343">
        <v>1613</v>
      </c>
      <c r="Q6" s="106"/>
    </row>
    <row r="7" spans="2:19" x14ac:dyDescent="0.25">
      <c r="O7" s="219" t="s">
        <v>457</v>
      </c>
      <c r="P7" s="220">
        <v>1073</v>
      </c>
      <c r="Q7" s="79"/>
    </row>
    <row r="8" spans="2:19" x14ac:dyDescent="0.25">
      <c r="O8" s="221" t="s">
        <v>458</v>
      </c>
      <c r="P8" s="220">
        <v>171</v>
      </c>
      <c r="Q8" s="79"/>
    </row>
    <row r="9" spans="2:19" ht="15.75" thickBot="1" x14ac:dyDescent="0.3">
      <c r="O9" s="219" t="s">
        <v>459</v>
      </c>
      <c r="P9" s="262">
        <v>16</v>
      </c>
      <c r="Q9" s="79"/>
    </row>
    <row r="10" spans="2:19" ht="15.75" thickBot="1" x14ac:dyDescent="0.3">
      <c r="O10" s="222" t="s">
        <v>17</v>
      </c>
      <c r="P10" s="344">
        <v>1339</v>
      </c>
      <c r="Q10" s="68"/>
    </row>
    <row r="11" spans="2:19" x14ac:dyDescent="0.25">
      <c r="O11" s="223" t="s">
        <v>460</v>
      </c>
      <c r="P11" s="220">
        <v>907</v>
      </c>
      <c r="Q11" s="79"/>
    </row>
    <row r="12" spans="2:19" x14ac:dyDescent="0.25">
      <c r="O12" s="224" t="s">
        <v>90</v>
      </c>
      <c r="P12" s="220">
        <v>219</v>
      </c>
      <c r="Q12" s="79"/>
    </row>
    <row r="13" spans="2:19" x14ac:dyDescent="0.25">
      <c r="O13" s="223" t="s">
        <v>91</v>
      </c>
      <c r="P13" s="220">
        <v>35</v>
      </c>
      <c r="Q13" s="79"/>
    </row>
    <row r="14" spans="2:19" x14ac:dyDescent="0.25">
      <c r="O14" s="223" t="s">
        <v>92</v>
      </c>
      <c r="P14" s="220">
        <v>69</v>
      </c>
      <c r="Q14" s="79"/>
    </row>
    <row r="15" spans="2:19" x14ac:dyDescent="0.25">
      <c r="O15" s="223" t="s">
        <v>93</v>
      </c>
      <c r="P15" s="220">
        <v>64</v>
      </c>
      <c r="Q15" s="79"/>
    </row>
    <row r="16" spans="2:19" ht="15.75" thickBot="1" x14ac:dyDescent="0.3">
      <c r="O16" s="223" t="s">
        <v>94</v>
      </c>
      <c r="P16" s="262">
        <v>45</v>
      </c>
      <c r="Q16" s="79"/>
    </row>
    <row r="17" spans="15:17" ht="18" customHeight="1" x14ac:dyDescent="0.25">
      <c r="O17" s="198"/>
      <c r="P17" s="213"/>
      <c r="Q17" s="107"/>
    </row>
  </sheetData>
  <mergeCells count="4">
    <mergeCell ref="O2:P2"/>
    <mergeCell ref="B2:K2"/>
    <mergeCell ref="R2:S3"/>
    <mergeCell ref="O3:P3"/>
  </mergeCells>
  <phoneticPr fontId="41" type="noConversion"/>
  <hyperlinks>
    <hyperlink ref="R2:S3" location="'Table of Contents'!A1" display="Go To Table Of Contents" xr:uid="{00000000-0004-0000-0A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L96"/>
  <sheetViews>
    <sheetView showGridLines="0" workbookViewId="0">
      <selection activeCell="L2" sqref="L2:L3"/>
    </sheetView>
  </sheetViews>
  <sheetFormatPr defaultRowHeight="12.75" x14ac:dyDescent="0.25"/>
  <cols>
    <col min="1" max="1" width="3.28515625" style="212" customWidth="1"/>
    <col min="2" max="2" width="7.85546875" style="212" customWidth="1"/>
    <col min="3" max="3" width="46.85546875" style="212" customWidth="1"/>
    <col min="4" max="4" width="13.7109375" style="225" customWidth="1"/>
    <col min="5" max="6" width="13.7109375" style="212" customWidth="1"/>
    <col min="7" max="7" width="16.42578125" style="212" customWidth="1"/>
    <col min="8" max="8" width="14" style="212" customWidth="1"/>
    <col min="9" max="9" width="12.7109375" style="211" customWidth="1"/>
    <col min="10" max="16384" width="9.140625" style="212"/>
  </cols>
  <sheetData>
    <row r="2" spans="2:12" ht="28.5" customHeight="1" x14ac:dyDescent="0.25">
      <c r="B2" s="463" t="s">
        <v>505</v>
      </c>
      <c r="C2" s="463"/>
      <c r="D2" s="463"/>
      <c r="E2" s="463"/>
      <c r="F2" s="463"/>
      <c r="G2" s="463"/>
      <c r="H2" s="226"/>
      <c r="I2" s="227"/>
      <c r="L2" s="462" t="s">
        <v>333</v>
      </c>
    </row>
    <row r="3" spans="2:12" x14ac:dyDescent="0.25">
      <c r="B3" s="465" t="s">
        <v>95</v>
      </c>
      <c r="C3" s="465"/>
      <c r="D3" s="465"/>
      <c r="E3" s="465"/>
      <c r="F3" s="465"/>
      <c r="G3" s="465"/>
      <c r="H3" s="465"/>
      <c r="I3" s="465"/>
      <c r="L3" s="462"/>
    </row>
    <row r="4" spans="2:12" ht="39" customHeight="1" thickBot="1" x14ac:dyDescent="0.3">
      <c r="B4" s="261" t="s">
        <v>78</v>
      </c>
      <c r="C4" s="261" t="s">
        <v>79</v>
      </c>
      <c r="D4" s="261" t="s">
        <v>96</v>
      </c>
      <c r="E4" s="261" t="s">
        <v>97</v>
      </c>
      <c r="F4" s="261" t="s">
        <v>83</v>
      </c>
      <c r="G4" s="261" t="s">
        <v>98</v>
      </c>
      <c r="H4" s="261" t="s">
        <v>99</v>
      </c>
      <c r="I4" s="261" t="s">
        <v>434</v>
      </c>
    </row>
    <row r="5" spans="2:12" ht="12.75" customHeight="1" thickBot="1" x14ac:dyDescent="0.3">
      <c r="B5" s="464" t="s">
        <v>554</v>
      </c>
      <c r="C5" s="464"/>
      <c r="D5" s="464"/>
      <c r="E5" s="464"/>
      <c r="F5" s="464"/>
      <c r="G5" s="464"/>
      <c r="H5" s="464"/>
      <c r="I5" s="464"/>
    </row>
    <row r="6" spans="2:12" x14ac:dyDescent="0.25">
      <c r="B6" s="263">
        <v>1</v>
      </c>
      <c r="C6" s="264" t="s">
        <v>649</v>
      </c>
      <c r="D6" s="265">
        <v>43479</v>
      </c>
      <c r="E6" s="238">
        <v>17582.349999999999</v>
      </c>
      <c r="F6" s="238">
        <v>614.61</v>
      </c>
      <c r="G6" s="238">
        <v>484.83</v>
      </c>
      <c r="H6" s="238">
        <v>320.45999999999998</v>
      </c>
      <c r="I6" s="265">
        <v>45670</v>
      </c>
    </row>
    <row r="7" spans="2:12" x14ac:dyDescent="0.25">
      <c r="B7" s="263">
        <v>2</v>
      </c>
      <c r="C7" s="264" t="s">
        <v>650</v>
      </c>
      <c r="D7" s="265">
        <v>43535</v>
      </c>
      <c r="E7" s="238">
        <v>962.84</v>
      </c>
      <c r="F7" s="238">
        <v>40.049999999999997</v>
      </c>
      <c r="G7" s="238">
        <v>41.05</v>
      </c>
      <c r="H7" s="238">
        <v>37.29</v>
      </c>
      <c r="I7" s="265">
        <v>45692</v>
      </c>
    </row>
    <row r="8" spans="2:12" x14ac:dyDescent="0.25">
      <c r="B8" s="263">
        <v>3</v>
      </c>
      <c r="C8" s="264" t="s">
        <v>651</v>
      </c>
      <c r="D8" s="265">
        <v>43647</v>
      </c>
      <c r="E8" s="238">
        <v>10.1</v>
      </c>
      <c r="F8" s="238">
        <v>0.12</v>
      </c>
      <c r="G8" s="238">
        <v>7.0000000000000007E-2</v>
      </c>
      <c r="H8" s="238">
        <v>0</v>
      </c>
      <c r="I8" s="265">
        <v>45891</v>
      </c>
    </row>
    <row r="9" spans="2:12" x14ac:dyDescent="0.25">
      <c r="B9" s="263">
        <v>4</v>
      </c>
      <c r="C9" s="264" t="s">
        <v>652</v>
      </c>
      <c r="D9" s="265">
        <v>43655</v>
      </c>
      <c r="E9" s="238">
        <v>79.89</v>
      </c>
      <c r="F9" s="238">
        <v>3.87</v>
      </c>
      <c r="G9" s="238">
        <v>0</v>
      </c>
      <c r="H9" s="238">
        <v>1.73</v>
      </c>
      <c r="I9" s="265">
        <v>45925</v>
      </c>
    </row>
    <row r="10" spans="2:12" x14ac:dyDescent="0.25">
      <c r="B10" s="263">
        <v>5</v>
      </c>
      <c r="C10" s="264" t="s">
        <v>653</v>
      </c>
      <c r="D10" s="265">
        <v>43803</v>
      </c>
      <c r="E10" s="238">
        <v>150.6</v>
      </c>
      <c r="F10" s="238">
        <v>0.01</v>
      </c>
      <c r="G10" s="238">
        <v>0.38</v>
      </c>
      <c r="H10" s="238">
        <v>0</v>
      </c>
      <c r="I10" s="265">
        <v>45642</v>
      </c>
    </row>
    <row r="11" spans="2:12" x14ac:dyDescent="0.25">
      <c r="B11" s="263">
        <v>6</v>
      </c>
      <c r="C11" s="264" t="s">
        <v>654</v>
      </c>
      <c r="D11" s="265">
        <v>44001</v>
      </c>
      <c r="E11" s="238">
        <v>1141.81</v>
      </c>
      <c r="F11" s="238">
        <v>184.14</v>
      </c>
      <c r="G11" s="238">
        <v>205.04</v>
      </c>
      <c r="H11" s="238">
        <v>197.74</v>
      </c>
      <c r="I11" s="265">
        <v>45797</v>
      </c>
    </row>
    <row r="12" spans="2:12" x14ac:dyDescent="0.25">
      <c r="B12" s="263">
        <v>7</v>
      </c>
      <c r="C12" s="264" t="s">
        <v>655</v>
      </c>
      <c r="D12" s="265">
        <v>44176</v>
      </c>
      <c r="E12" s="238">
        <v>3.7</v>
      </c>
      <c r="F12" s="238">
        <v>0.27</v>
      </c>
      <c r="G12" s="238">
        <v>1.69</v>
      </c>
      <c r="H12" s="238">
        <v>0.48</v>
      </c>
      <c r="I12" s="265">
        <v>44874</v>
      </c>
    </row>
    <row r="13" spans="2:12" x14ac:dyDescent="0.25">
      <c r="B13" s="263">
        <v>8</v>
      </c>
      <c r="C13" s="264" t="s">
        <v>656</v>
      </c>
      <c r="D13" s="265">
        <v>44180</v>
      </c>
      <c r="E13" s="238">
        <v>36.5</v>
      </c>
      <c r="F13" s="238">
        <v>6.46</v>
      </c>
      <c r="G13" s="238">
        <v>0</v>
      </c>
      <c r="H13" s="238">
        <v>4.51</v>
      </c>
      <c r="I13" s="265">
        <v>45716</v>
      </c>
    </row>
    <row r="14" spans="2:12" x14ac:dyDescent="0.25">
      <c r="B14" s="263">
        <v>9</v>
      </c>
      <c r="C14" s="264" t="s">
        <v>657</v>
      </c>
      <c r="D14" s="265">
        <v>44327</v>
      </c>
      <c r="E14" s="238">
        <v>839.99</v>
      </c>
      <c r="F14" s="238">
        <v>78.900000000000006</v>
      </c>
      <c r="G14" s="238">
        <v>43</v>
      </c>
      <c r="H14" s="238">
        <v>37.78</v>
      </c>
      <c r="I14" s="265">
        <v>45888</v>
      </c>
    </row>
    <row r="15" spans="2:12" x14ac:dyDescent="0.25">
      <c r="B15" s="263">
        <v>10</v>
      </c>
      <c r="C15" s="264" t="s">
        <v>658</v>
      </c>
      <c r="D15" s="265">
        <v>44529</v>
      </c>
      <c r="E15" s="238">
        <v>2.2200000000000002</v>
      </c>
      <c r="F15" s="238">
        <v>0.37</v>
      </c>
      <c r="G15" s="238">
        <v>0</v>
      </c>
      <c r="H15" s="238">
        <v>0.16</v>
      </c>
      <c r="I15" s="265">
        <v>45894</v>
      </c>
    </row>
    <row r="16" spans="2:12" x14ac:dyDescent="0.25">
      <c r="B16" s="263">
        <v>11</v>
      </c>
      <c r="C16" s="264" t="s">
        <v>659</v>
      </c>
      <c r="D16" s="265">
        <v>44603</v>
      </c>
      <c r="E16" s="238">
        <v>18.98</v>
      </c>
      <c r="F16" s="238">
        <v>7.78</v>
      </c>
      <c r="G16" s="238">
        <v>5.76</v>
      </c>
      <c r="H16" s="238">
        <v>4.46</v>
      </c>
      <c r="I16" s="265">
        <v>45608</v>
      </c>
    </row>
    <row r="17" spans="2:9" x14ac:dyDescent="0.25">
      <c r="B17" s="263">
        <v>12</v>
      </c>
      <c r="C17" s="264" t="s">
        <v>660</v>
      </c>
      <c r="D17" s="265">
        <v>44650</v>
      </c>
      <c r="E17" s="238">
        <v>5.73</v>
      </c>
      <c r="F17" s="238">
        <v>0.23</v>
      </c>
      <c r="G17" s="238">
        <v>0.54</v>
      </c>
      <c r="H17" s="238">
        <v>0.1</v>
      </c>
      <c r="I17" s="265">
        <v>45448</v>
      </c>
    </row>
    <row r="18" spans="2:9" x14ac:dyDescent="0.25">
      <c r="B18" s="263">
        <v>13</v>
      </c>
      <c r="C18" s="264" t="s">
        <v>661</v>
      </c>
      <c r="D18" s="265">
        <v>44770</v>
      </c>
      <c r="E18" s="238">
        <v>0</v>
      </c>
      <c r="F18" s="238">
        <v>0</v>
      </c>
      <c r="G18" s="238">
        <v>1.47</v>
      </c>
      <c r="H18" s="238">
        <v>0</v>
      </c>
      <c r="I18" s="265">
        <v>45764</v>
      </c>
    </row>
    <row r="19" spans="2:9" x14ac:dyDescent="0.25">
      <c r="B19" s="263">
        <v>14</v>
      </c>
      <c r="C19" s="264" t="s">
        <v>662</v>
      </c>
      <c r="D19" s="265">
        <v>44770</v>
      </c>
      <c r="E19" s="238">
        <v>2.93</v>
      </c>
      <c r="F19" s="238">
        <v>0</v>
      </c>
      <c r="G19" s="238">
        <v>0.1</v>
      </c>
      <c r="H19" s="238">
        <v>0</v>
      </c>
      <c r="I19" s="265">
        <v>45860</v>
      </c>
    </row>
    <row r="20" spans="2:9" x14ac:dyDescent="0.25">
      <c r="B20" s="263">
        <v>15</v>
      </c>
      <c r="C20" s="264" t="s">
        <v>663</v>
      </c>
      <c r="D20" s="265">
        <v>44888</v>
      </c>
      <c r="E20" s="238">
        <v>24.46</v>
      </c>
      <c r="F20" s="238">
        <v>6.64</v>
      </c>
      <c r="G20" s="238">
        <v>0</v>
      </c>
      <c r="H20" s="238">
        <v>8.2100000000000009</v>
      </c>
      <c r="I20" s="265">
        <v>45897</v>
      </c>
    </row>
    <row r="21" spans="2:9" x14ac:dyDescent="0.25">
      <c r="B21" s="263">
        <v>16</v>
      </c>
      <c r="C21" s="264" t="s">
        <v>664</v>
      </c>
      <c r="D21" s="265">
        <v>44929</v>
      </c>
      <c r="E21" s="238">
        <v>688.56</v>
      </c>
      <c r="F21" s="238">
        <v>0.77</v>
      </c>
      <c r="G21" s="238">
        <v>1.83</v>
      </c>
      <c r="H21" s="238">
        <v>1.65</v>
      </c>
      <c r="I21" s="265">
        <v>45819</v>
      </c>
    </row>
    <row r="22" spans="2:9" x14ac:dyDescent="0.25">
      <c r="B22" s="263">
        <v>17</v>
      </c>
      <c r="C22" s="264" t="s">
        <v>665</v>
      </c>
      <c r="D22" s="265">
        <v>44950</v>
      </c>
      <c r="E22" s="238">
        <v>102.01</v>
      </c>
      <c r="F22" s="238">
        <v>22.75</v>
      </c>
      <c r="G22" s="238">
        <v>25.04</v>
      </c>
      <c r="H22" s="238">
        <v>20.9</v>
      </c>
      <c r="I22" s="265">
        <v>45698</v>
      </c>
    </row>
    <row r="23" spans="2:9" x14ac:dyDescent="0.25">
      <c r="B23" s="263">
        <v>18</v>
      </c>
      <c r="C23" s="264" t="s">
        <v>666</v>
      </c>
      <c r="D23" s="265">
        <v>44953</v>
      </c>
      <c r="E23" s="238">
        <v>146.6</v>
      </c>
      <c r="F23" s="238">
        <v>15.61</v>
      </c>
      <c r="G23" s="238">
        <v>15.37</v>
      </c>
      <c r="H23" s="238">
        <v>14.04</v>
      </c>
      <c r="I23" s="265">
        <v>45583</v>
      </c>
    </row>
    <row r="24" spans="2:9" x14ac:dyDescent="0.25">
      <c r="B24" s="263">
        <v>19</v>
      </c>
      <c r="C24" s="264" t="s">
        <v>667</v>
      </c>
      <c r="D24" s="265">
        <v>45006</v>
      </c>
      <c r="E24" s="238">
        <v>151.37</v>
      </c>
      <c r="F24" s="238">
        <v>0.04</v>
      </c>
      <c r="G24" s="238">
        <v>0.14000000000000001</v>
      </c>
      <c r="H24" s="238">
        <v>0.04</v>
      </c>
      <c r="I24" s="265">
        <v>45679</v>
      </c>
    </row>
    <row r="25" spans="2:9" x14ac:dyDescent="0.25">
      <c r="B25" s="263">
        <v>20</v>
      </c>
      <c r="C25" s="264" t="s">
        <v>668</v>
      </c>
      <c r="D25" s="265">
        <v>45029</v>
      </c>
      <c r="E25" s="238">
        <v>376.61</v>
      </c>
      <c r="F25" s="238">
        <v>11.83</v>
      </c>
      <c r="G25" s="238">
        <v>12.9</v>
      </c>
      <c r="H25" s="238">
        <v>10.15</v>
      </c>
      <c r="I25" s="265">
        <v>45812</v>
      </c>
    </row>
    <row r="26" spans="2:9" x14ac:dyDescent="0.25">
      <c r="B26" s="263">
        <v>21</v>
      </c>
      <c r="C26" s="264" t="s">
        <v>669</v>
      </c>
      <c r="D26" s="265">
        <v>45105</v>
      </c>
      <c r="E26" s="238">
        <v>80.98</v>
      </c>
      <c r="F26" s="238">
        <v>18.55</v>
      </c>
      <c r="G26" s="238">
        <v>34.47</v>
      </c>
      <c r="H26" s="238">
        <v>32.06</v>
      </c>
      <c r="I26" s="265">
        <v>45806</v>
      </c>
    </row>
    <row r="27" spans="2:9" x14ac:dyDescent="0.25">
      <c r="B27" s="263">
        <v>22</v>
      </c>
      <c r="C27" s="264" t="s">
        <v>670</v>
      </c>
      <c r="D27" s="265">
        <v>45167</v>
      </c>
      <c r="E27" s="238">
        <v>83.87</v>
      </c>
      <c r="F27" s="238">
        <v>22.01</v>
      </c>
      <c r="G27" s="238">
        <v>23.8</v>
      </c>
      <c r="H27" s="238">
        <v>23.5</v>
      </c>
      <c r="I27" s="265">
        <v>45562</v>
      </c>
    </row>
    <row r="28" spans="2:9" x14ac:dyDescent="0.25">
      <c r="B28" s="263">
        <v>23</v>
      </c>
      <c r="C28" s="264" t="s">
        <v>671</v>
      </c>
      <c r="D28" s="265">
        <v>45181</v>
      </c>
      <c r="E28" s="238">
        <v>50.84</v>
      </c>
      <c r="F28" s="238">
        <v>0</v>
      </c>
      <c r="G28" s="238">
        <v>18.64</v>
      </c>
      <c r="H28" s="238">
        <v>16.95</v>
      </c>
      <c r="I28" s="265">
        <v>45888</v>
      </c>
    </row>
    <row r="29" spans="2:9" x14ac:dyDescent="0.25">
      <c r="B29" s="263">
        <v>24</v>
      </c>
      <c r="C29" s="264" t="s">
        <v>672</v>
      </c>
      <c r="D29" s="265">
        <v>45212</v>
      </c>
      <c r="E29" s="238">
        <v>0</v>
      </c>
      <c r="F29" s="238">
        <v>0.02</v>
      </c>
      <c r="G29" s="238">
        <v>0.02</v>
      </c>
      <c r="H29" s="238">
        <v>0</v>
      </c>
      <c r="I29" s="265">
        <v>45646</v>
      </c>
    </row>
    <row r="30" spans="2:9" x14ac:dyDescent="0.25">
      <c r="B30" s="263">
        <v>25</v>
      </c>
      <c r="C30" s="264" t="s">
        <v>673</v>
      </c>
      <c r="D30" s="265">
        <v>45216</v>
      </c>
      <c r="E30" s="238">
        <v>101.03</v>
      </c>
      <c r="F30" s="238">
        <v>0.08</v>
      </c>
      <c r="G30" s="238">
        <v>1.63</v>
      </c>
      <c r="H30" s="238">
        <v>1.51</v>
      </c>
      <c r="I30" s="265">
        <v>45856</v>
      </c>
    </row>
    <row r="31" spans="2:9" x14ac:dyDescent="0.25">
      <c r="B31" s="263">
        <v>26</v>
      </c>
      <c r="C31" s="264" t="s">
        <v>674</v>
      </c>
      <c r="D31" s="265">
        <v>45230</v>
      </c>
      <c r="E31" s="238">
        <v>83.38</v>
      </c>
      <c r="F31" s="238">
        <v>14.9</v>
      </c>
      <c r="G31" s="238">
        <v>15.01</v>
      </c>
      <c r="H31" s="238">
        <v>14.01</v>
      </c>
      <c r="I31" s="265">
        <v>45917</v>
      </c>
    </row>
    <row r="32" spans="2:9" x14ac:dyDescent="0.25">
      <c r="B32" s="263">
        <v>27</v>
      </c>
      <c r="C32" s="264" t="s">
        <v>675</v>
      </c>
      <c r="D32" s="265">
        <v>45266</v>
      </c>
      <c r="E32" s="238">
        <v>66.22</v>
      </c>
      <c r="F32" s="238">
        <v>0</v>
      </c>
      <c r="G32" s="238">
        <v>0.04</v>
      </c>
      <c r="H32" s="238">
        <v>0</v>
      </c>
      <c r="I32" s="265">
        <v>45680</v>
      </c>
    </row>
    <row r="33" spans="2:9" x14ac:dyDescent="0.25">
      <c r="B33" s="263">
        <v>28</v>
      </c>
      <c r="C33" s="264" t="s">
        <v>676</v>
      </c>
      <c r="D33" s="265">
        <v>45278</v>
      </c>
      <c r="E33" s="238">
        <v>0</v>
      </c>
      <c r="F33" s="238">
        <v>0</v>
      </c>
      <c r="G33" s="238">
        <v>0</v>
      </c>
      <c r="H33" s="238">
        <v>0</v>
      </c>
      <c r="I33" s="265">
        <v>45666</v>
      </c>
    </row>
    <row r="34" spans="2:9" x14ac:dyDescent="0.25">
      <c r="B34" s="263">
        <v>29</v>
      </c>
      <c r="C34" s="264" t="s">
        <v>677</v>
      </c>
      <c r="D34" s="265">
        <v>45320</v>
      </c>
      <c r="E34" s="238">
        <v>1640.23</v>
      </c>
      <c r="F34" s="238">
        <v>1.65</v>
      </c>
      <c r="G34" s="238">
        <v>1.85</v>
      </c>
      <c r="H34" s="238">
        <v>1.38</v>
      </c>
      <c r="I34" s="265">
        <v>45692</v>
      </c>
    </row>
    <row r="35" spans="2:9" x14ac:dyDescent="0.25">
      <c r="B35" s="263">
        <v>30</v>
      </c>
      <c r="C35" s="264" t="s">
        <v>678</v>
      </c>
      <c r="D35" s="265">
        <v>45323</v>
      </c>
      <c r="E35" s="238">
        <v>50.19</v>
      </c>
      <c r="F35" s="238">
        <v>0.02</v>
      </c>
      <c r="G35" s="238">
        <v>0.23</v>
      </c>
      <c r="H35" s="238">
        <v>0.05</v>
      </c>
      <c r="I35" s="265">
        <v>45769</v>
      </c>
    </row>
    <row r="36" spans="2:9" x14ac:dyDescent="0.25">
      <c r="B36" s="263">
        <v>31</v>
      </c>
      <c r="C36" s="264" t="s">
        <v>679</v>
      </c>
      <c r="D36" s="265">
        <v>45357</v>
      </c>
      <c r="E36" s="238">
        <v>0</v>
      </c>
      <c r="F36" s="238">
        <v>0</v>
      </c>
      <c r="G36" s="238">
        <v>0</v>
      </c>
      <c r="H36" s="238">
        <v>0</v>
      </c>
      <c r="I36" s="265">
        <v>45664</v>
      </c>
    </row>
    <row r="37" spans="2:9" x14ac:dyDescent="0.25">
      <c r="B37" s="263">
        <v>32</v>
      </c>
      <c r="C37" s="264" t="s">
        <v>680</v>
      </c>
      <c r="D37" s="265">
        <v>45415</v>
      </c>
      <c r="E37" s="238">
        <v>207.72</v>
      </c>
      <c r="F37" s="238">
        <v>20.61</v>
      </c>
      <c r="G37" s="238">
        <v>20.63</v>
      </c>
      <c r="H37" s="238">
        <v>19.059999999999999</v>
      </c>
      <c r="I37" s="265">
        <v>45770</v>
      </c>
    </row>
    <row r="38" spans="2:9" x14ac:dyDescent="0.25">
      <c r="B38" s="263">
        <v>33</v>
      </c>
      <c r="C38" s="264" t="s">
        <v>681</v>
      </c>
      <c r="D38" s="265">
        <v>45427</v>
      </c>
      <c r="E38" s="238">
        <v>0</v>
      </c>
      <c r="F38" s="238">
        <v>0</v>
      </c>
      <c r="G38" s="238">
        <v>0.05</v>
      </c>
      <c r="H38" s="238">
        <v>0</v>
      </c>
      <c r="I38" s="265">
        <v>45588</v>
      </c>
    </row>
    <row r="39" spans="2:9" x14ac:dyDescent="0.25">
      <c r="B39" s="263">
        <v>34</v>
      </c>
      <c r="C39" s="264" t="s">
        <v>682</v>
      </c>
      <c r="D39" s="265">
        <v>45475</v>
      </c>
      <c r="E39" s="238">
        <v>1.99</v>
      </c>
      <c r="F39" s="238">
        <v>0</v>
      </c>
      <c r="G39" s="238">
        <v>1.1100000000000001</v>
      </c>
      <c r="H39" s="238">
        <v>0.51</v>
      </c>
      <c r="I39" s="265">
        <v>45873</v>
      </c>
    </row>
    <row r="40" spans="2:9" x14ac:dyDescent="0.25">
      <c r="B40" s="263">
        <v>35</v>
      </c>
      <c r="C40" s="264" t="s">
        <v>683</v>
      </c>
      <c r="D40" s="265">
        <v>45580</v>
      </c>
      <c r="E40" s="238">
        <v>0</v>
      </c>
      <c r="F40" s="238">
        <v>0</v>
      </c>
      <c r="G40" s="238">
        <v>0.2</v>
      </c>
      <c r="H40" s="238">
        <v>0</v>
      </c>
      <c r="I40" s="265">
        <v>45918</v>
      </c>
    </row>
    <row r="41" spans="2:9" x14ac:dyDescent="0.25">
      <c r="B41" s="263">
        <v>36</v>
      </c>
      <c r="C41" s="264" t="s">
        <v>684</v>
      </c>
      <c r="D41" s="265">
        <v>45623</v>
      </c>
      <c r="E41" s="238">
        <v>0</v>
      </c>
      <c r="F41" s="238">
        <v>0</v>
      </c>
      <c r="G41" s="238">
        <v>0</v>
      </c>
      <c r="H41" s="238">
        <v>0</v>
      </c>
      <c r="I41" s="265">
        <v>45831</v>
      </c>
    </row>
    <row r="42" spans="2:9" x14ac:dyDescent="0.25">
      <c r="B42" s="263">
        <v>37</v>
      </c>
      <c r="C42" s="264" t="s">
        <v>685</v>
      </c>
      <c r="D42" s="265">
        <v>45624</v>
      </c>
      <c r="E42" s="238">
        <v>0</v>
      </c>
      <c r="F42" s="238">
        <v>0</v>
      </c>
      <c r="G42" s="238">
        <v>0</v>
      </c>
      <c r="H42" s="238">
        <v>0</v>
      </c>
      <c r="I42" s="265">
        <v>45849</v>
      </c>
    </row>
    <row r="43" spans="2:9" x14ac:dyDescent="0.25">
      <c r="B43" s="263">
        <v>38</v>
      </c>
      <c r="C43" s="264" t="s">
        <v>686</v>
      </c>
      <c r="D43" s="265">
        <v>45637</v>
      </c>
      <c r="E43" s="238">
        <v>0</v>
      </c>
      <c r="F43" s="238">
        <v>0.02</v>
      </c>
      <c r="G43" s="238">
        <v>0</v>
      </c>
      <c r="H43" s="238">
        <v>7.0000000000000007E-2</v>
      </c>
      <c r="I43" s="265">
        <v>45897</v>
      </c>
    </row>
    <row r="44" spans="2:9" x14ac:dyDescent="0.25">
      <c r="B44" s="263">
        <v>39</v>
      </c>
      <c r="C44" s="264" t="s">
        <v>687</v>
      </c>
      <c r="D44" s="265">
        <v>45319</v>
      </c>
      <c r="E44" s="238">
        <v>0</v>
      </c>
      <c r="F44" s="238">
        <v>0</v>
      </c>
      <c r="G44" s="238">
        <v>0</v>
      </c>
      <c r="H44" s="238">
        <v>0</v>
      </c>
      <c r="I44" s="265">
        <v>45911</v>
      </c>
    </row>
    <row r="45" spans="2:9" x14ac:dyDescent="0.25">
      <c r="B45" s="263">
        <v>40</v>
      </c>
      <c r="C45" s="264" t="s">
        <v>688</v>
      </c>
      <c r="D45" s="265">
        <v>45721</v>
      </c>
      <c r="E45" s="238">
        <v>0</v>
      </c>
      <c r="F45" s="238">
        <v>0</v>
      </c>
      <c r="G45" s="238">
        <v>0</v>
      </c>
      <c r="H45" s="238">
        <v>0</v>
      </c>
      <c r="I45" s="265">
        <v>45721</v>
      </c>
    </row>
    <row r="46" spans="2:9" x14ac:dyDescent="0.25">
      <c r="B46" s="263">
        <v>41</v>
      </c>
      <c r="C46" s="264" t="s">
        <v>689</v>
      </c>
      <c r="D46" s="265">
        <v>45818</v>
      </c>
      <c r="E46" s="238">
        <v>0</v>
      </c>
      <c r="F46" s="238">
        <v>0</v>
      </c>
      <c r="G46" s="238">
        <v>0</v>
      </c>
      <c r="H46" s="238">
        <v>0</v>
      </c>
      <c r="I46" s="265">
        <v>45818</v>
      </c>
    </row>
    <row r="47" spans="2:9" x14ac:dyDescent="0.25">
      <c r="B47" s="263">
        <v>42</v>
      </c>
      <c r="C47" s="264" t="s">
        <v>690</v>
      </c>
      <c r="D47" s="265">
        <v>45869</v>
      </c>
      <c r="E47" s="238">
        <v>0</v>
      </c>
      <c r="F47" s="238">
        <v>0</v>
      </c>
      <c r="G47" s="238">
        <v>0</v>
      </c>
      <c r="H47" s="238">
        <v>0</v>
      </c>
      <c r="I47" s="265">
        <v>45869</v>
      </c>
    </row>
    <row r="48" spans="2:9" x14ac:dyDescent="0.25">
      <c r="B48" s="263">
        <v>43</v>
      </c>
      <c r="C48" s="264" t="s">
        <v>691</v>
      </c>
      <c r="D48" s="265">
        <v>45881</v>
      </c>
      <c r="E48" s="238">
        <v>0</v>
      </c>
      <c r="F48" s="238">
        <v>0</v>
      </c>
      <c r="G48" s="238">
        <v>0</v>
      </c>
      <c r="H48" s="238">
        <v>0</v>
      </c>
      <c r="I48" s="265">
        <v>45881</v>
      </c>
    </row>
    <row r="49" spans="2:9" x14ac:dyDescent="0.25">
      <c r="B49" s="263">
        <v>44</v>
      </c>
      <c r="C49" s="264" t="s">
        <v>692</v>
      </c>
      <c r="D49" s="265">
        <v>45891</v>
      </c>
      <c r="E49" s="238">
        <v>0</v>
      </c>
      <c r="F49" s="238">
        <v>0</v>
      </c>
      <c r="G49" s="238">
        <v>0</v>
      </c>
      <c r="H49" s="238">
        <v>0</v>
      </c>
      <c r="I49" s="265">
        <v>45891</v>
      </c>
    </row>
    <row r="50" spans="2:9" x14ac:dyDescent="0.25">
      <c r="B50" s="263">
        <v>45</v>
      </c>
      <c r="C50" s="264" t="s">
        <v>693</v>
      </c>
      <c r="D50" s="265">
        <v>45895</v>
      </c>
      <c r="E50" s="238">
        <v>0</v>
      </c>
      <c r="F50" s="238">
        <v>0</v>
      </c>
      <c r="G50" s="238">
        <v>0</v>
      </c>
      <c r="H50" s="238">
        <v>0</v>
      </c>
      <c r="I50" s="265">
        <v>45895</v>
      </c>
    </row>
    <row r="51" spans="2:9" ht="13.5" thickBot="1" x14ac:dyDescent="0.3">
      <c r="B51" s="263">
        <v>46</v>
      </c>
      <c r="C51" s="264" t="s">
        <v>694</v>
      </c>
      <c r="D51" s="265">
        <v>45930</v>
      </c>
      <c r="E51" s="238">
        <v>0</v>
      </c>
      <c r="F51" s="238">
        <v>0</v>
      </c>
      <c r="G51" s="238">
        <v>0</v>
      </c>
      <c r="H51" s="238">
        <v>0</v>
      </c>
      <c r="I51" s="265">
        <v>45930</v>
      </c>
    </row>
    <row r="52" spans="2:9" ht="13.5" thickBot="1" x14ac:dyDescent="0.3">
      <c r="B52" s="466" t="s">
        <v>695</v>
      </c>
      <c r="C52" s="466"/>
      <c r="D52" s="466"/>
      <c r="E52" s="466"/>
      <c r="F52" s="466"/>
      <c r="G52" s="466"/>
      <c r="H52" s="466"/>
      <c r="I52" s="466"/>
    </row>
    <row r="53" spans="2:9" x14ac:dyDescent="0.25">
      <c r="B53" s="263">
        <v>1</v>
      </c>
      <c r="C53" s="264" t="s">
        <v>696</v>
      </c>
      <c r="D53" s="265">
        <v>43154</v>
      </c>
      <c r="E53" s="238">
        <v>444.09</v>
      </c>
      <c r="F53" s="238">
        <v>65.37</v>
      </c>
      <c r="G53" s="238">
        <v>4.67</v>
      </c>
      <c r="H53" s="238">
        <v>2</v>
      </c>
      <c r="I53" s="265">
        <v>45994</v>
      </c>
    </row>
    <row r="54" spans="2:9" x14ac:dyDescent="0.25">
      <c r="B54" s="263">
        <v>2</v>
      </c>
      <c r="C54" s="264" t="s">
        <v>697</v>
      </c>
      <c r="D54" s="265">
        <v>43164</v>
      </c>
      <c r="E54" s="238">
        <v>187.97</v>
      </c>
      <c r="F54" s="238">
        <v>11.63</v>
      </c>
      <c r="G54" s="238">
        <v>11.74</v>
      </c>
      <c r="H54" s="238">
        <v>9.83</v>
      </c>
      <c r="I54" s="265">
        <v>46000</v>
      </c>
    </row>
    <row r="55" spans="2:9" x14ac:dyDescent="0.25">
      <c r="B55" s="263">
        <v>3</v>
      </c>
      <c r="C55" s="264" t="s">
        <v>698</v>
      </c>
      <c r="D55" s="265">
        <v>43420</v>
      </c>
      <c r="E55" s="238">
        <v>3774.69</v>
      </c>
      <c r="F55" s="238">
        <v>209.62</v>
      </c>
      <c r="G55" s="238">
        <v>227.97</v>
      </c>
      <c r="H55" s="238">
        <v>156.54</v>
      </c>
      <c r="I55" s="265">
        <v>45959</v>
      </c>
    </row>
    <row r="56" spans="2:9" x14ac:dyDescent="0.25">
      <c r="B56" s="263">
        <v>4</v>
      </c>
      <c r="C56" s="264" t="s">
        <v>699</v>
      </c>
      <c r="D56" s="265">
        <v>43663</v>
      </c>
      <c r="E56" s="238">
        <v>32.520000000000003</v>
      </c>
      <c r="F56" s="238">
        <v>39.409999999999997</v>
      </c>
      <c r="G56" s="238">
        <v>40.1</v>
      </c>
      <c r="H56" s="238">
        <v>32.520000000000003</v>
      </c>
      <c r="I56" s="265">
        <v>45973</v>
      </c>
    </row>
    <row r="57" spans="2:9" x14ac:dyDescent="0.25">
      <c r="B57" s="263">
        <v>5</v>
      </c>
      <c r="C57" s="264" t="s">
        <v>700</v>
      </c>
      <c r="D57" s="265">
        <v>43788</v>
      </c>
      <c r="E57" s="238">
        <v>827.19</v>
      </c>
      <c r="F57" s="238">
        <v>39.94</v>
      </c>
      <c r="G57" s="238">
        <v>43.76</v>
      </c>
      <c r="H57" s="238">
        <v>43.76</v>
      </c>
      <c r="I57" s="265">
        <v>45988</v>
      </c>
    </row>
    <row r="58" spans="2:9" x14ac:dyDescent="0.25">
      <c r="B58" s="263">
        <v>6</v>
      </c>
      <c r="C58" s="264" t="s">
        <v>701</v>
      </c>
      <c r="D58" s="265">
        <v>43839</v>
      </c>
      <c r="E58" s="238">
        <v>18.28</v>
      </c>
      <c r="F58" s="238">
        <v>0</v>
      </c>
      <c r="G58" s="238">
        <v>0</v>
      </c>
      <c r="H58" s="238">
        <v>0</v>
      </c>
      <c r="I58" s="265">
        <v>46010</v>
      </c>
    </row>
    <row r="59" spans="2:9" x14ac:dyDescent="0.25">
      <c r="B59" s="263">
        <v>7</v>
      </c>
      <c r="C59" s="264" t="s">
        <v>702</v>
      </c>
      <c r="D59" s="265">
        <v>44291</v>
      </c>
      <c r="E59" s="238">
        <v>377.57</v>
      </c>
      <c r="F59" s="238">
        <v>12.75</v>
      </c>
      <c r="G59" s="238">
        <v>14.87</v>
      </c>
      <c r="H59" s="238">
        <v>13.78</v>
      </c>
      <c r="I59" s="265">
        <v>46006</v>
      </c>
    </row>
    <row r="60" spans="2:9" x14ac:dyDescent="0.25">
      <c r="B60" s="263">
        <v>8</v>
      </c>
      <c r="C60" s="264" t="s">
        <v>703</v>
      </c>
      <c r="D60" s="265">
        <v>44592</v>
      </c>
      <c r="E60" s="238">
        <v>14.43</v>
      </c>
      <c r="F60" s="238">
        <v>0.57999999999999996</v>
      </c>
      <c r="G60" s="238">
        <v>2.36</v>
      </c>
      <c r="H60" s="238">
        <v>0</v>
      </c>
      <c r="I60" s="265">
        <v>45936</v>
      </c>
    </row>
    <row r="61" spans="2:9" x14ac:dyDescent="0.25">
      <c r="B61" s="263">
        <v>9</v>
      </c>
      <c r="C61" s="264" t="s">
        <v>704</v>
      </c>
      <c r="D61" s="265">
        <v>44813</v>
      </c>
      <c r="E61" s="238">
        <v>170.04</v>
      </c>
      <c r="F61" s="238">
        <v>16.22</v>
      </c>
      <c r="G61" s="238">
        <v>20.100000000000001</v>
      </c>
      <c r="H61" s="238">
        <v>17.989999999999998</v>
      </c>
      <c r="I61" s="265">
        <v>45946</v>
      </c>
    </row>
    <row r="62" spans="2:9" x14ac:dyDescent="0.25">
      <c r="B62" s="263">
        <v>10</v>
      </c>
      <c r="C62" s="264" t="s">
        <v>705</v>
      </c>
      <c r="D62" s="265">
        <v>44869</v>
      </c>
      <c r="E62" s="238">
        <v>44.3</v>
      </c>
      <c r="F62" s="238">
        <v>29.74</v>
      </c>
      <c r="G62" s="238">
        <v>34.22</v>
      </c>
      <c r="H62" s="238">
        <v>31.93</v>
      </c>
      <c r="I62" s="265">
        <v>45975</v>
      </c>
    </row>
    <row r="63" spans="2:9" x14ac:dyDescent="0.25">
      <c r="B63" s="263">
        <v>11</v>
      </c>
      <c r="C63" s="264" t="s">
        <v>706</v>
      </c>
      <c r="D63" s="265">
        <v>44965</v>
      </c>
      <c r="E63" s="238">
        <v>38.020000000000003</v>
      </c>
      <c r="F63" s="238">
        <v>0.25</v>
      </c>
      <c r="G63" s="238">
        <v>0.21</v>
      </c>
      <c r="H63" s="238">
        <v>0.01</v>
      </c>
      <c r="I63" s="265">
        <v>45960</v>
      </c>
    </row>
    <row r="64" spans="2:9" x14ac:dyDescent="0.25">
      <c r="B64" s="263">
        <v>12</v>
      </c>
      <c r="C64" s="264" t="s">
        <v>707</v>
      </c>
      <c r="D64" s="265">
        <v>44981</v>
      </c>
      <c r="E64" s="238">
        <v>5.64</v>
      </c>
      <c r="F64" s="238">
        <v>1.02</v>
      </c>
      <c r="G64" s="238">
        <v>1.43</v>
      </c>
      <c r="H64" s="238">
        <v>1.32</v>
      </c>
      <c r="I64" s="265">
        <v>45958</v>
      </c>
    </row>
    <row r="65" spans="2:9" x14ac:dyDescent="0.25">
      <c r="B65" s="263">
        <v>13</v>
      </c>
      <c r="C65" s="264" t="s">
        <v>708</v>
      </c>
      <c r="D65" s="265">
        <v>45027</v>
      </c>
      <c r="E65" s="238">
        <v>9.65</v>
      </c>
      <c r="F65" s="238">
        <v>0</v>
      </c>
      <c r="G65" s="238">
        <v>0</v>
      </c>
      <c r="H65" s="238">
        <v>0</v>
      </c>
      <c r="I65" s="265">
        <v>45957</v>
      </c>
    </row>
    <row r="66" spans="2:9" x14ac:dyDescent="0.25">
      <c r="B66" s="263">
        <v>14</v>
      </c>
      <c r="C66" s="264" t="s">
        <v>709</v>
      </c>
      <c r="D66" s="265">
        <v>45100</v>
      </c>
      <c r="E66" s="238">
        <v>167.22</v>
      </c>
      <c r="F66" s="238">
        <v>31.09</v>
      </c>
      <c r="G66" s="238">
        <v>40.659999999999997</v>
      </c>
      <c r="H66" s="238">
        <v>29.42</v>
      </c>
      <c r="I66" s="265">
        <v>45938</v>
      </c>
    </row>
    <row r="67" spans="2:9" x14ac:dyDescent="0.25">
      <c r="B67" s="263">
        <v>15</v>
      </c>
      <c r="C67" s="264" t="s">
        <v>710</v>
      </c>
      <c r="D67" s="265">
        <v>45120</v>
      </c>
      <c r="E67" s="238">
        <v>42.8</v>
      </c>
      <c r="F67" s="238">
        <v>4.1900000000000004</v>
      </c>
      <c r="G67" s="238">
        <v>0.31</v>
      </c>
      <c r="H67" s="238">
        <v>3</v>
      </c>
      <c r="I67" s="265">
        <v>45989</v>
      </c>
    </row>
    <row r="68" spans="2:9" x14ac:dyDescent="0.25">
      <c r="B68" s="263">
        <v>16</v>
      </c>
      <c r="C68" s="264" t="s">
        <v>711</v>
      </c>
      <c r="D68" s="265">
        <v>45131</v>
      </c>
      <c r="E68" s="238">
        <v>32.520000000000003</v>
      </c>
      <c r="F68" s="238">
        <v>3.13</v>
      </c>
      <c r="G68" s="238">
        <v>0</v>
      </c>
      <c r="H68" s="238">
        <v>2.04</v>
      </c>
      <c r="I68" s="265">
        <v>46000</v>
      </c>
    </row>
    <row r="69" spans="2:9" x14ac:dyDescent="0.25">
      <c r="B69" s="263">
        <v>17</v>
      </c>
      <c r="C69" s="264" t="s">
        <v>712</v>
      </c>
      <c r="D69" s="265">
        <v>45160</v>
      </c>
      <c r="E69" s="238">
        <v>0</v>
      </c>
      <c r="F69" s="238">
        <v>0.51</v>
      </c>
      <c r="G69" s="238">
        <v>0.2</v>
      </c>
      <c r="H69" s="238">
        <v>0</v>
      </c>
      <c r="I69" s="265">
        <v>45992</v>
      </c>
    </row>
    <row r="70" spans="2:9" x14ac:dyDescent="0.25">
      <c r="B70" s="263">
        <v>18</v>
      </c>
      <c r="C70" s="264" t="s">
        <v>713</v>
      </c>
      <c r="D70" s="265">
        <v>45181</v>
      </c>
      <c r="E70" s="238">
        <v>87.63</v>
      </c>
      <c r="F70" s="238">
        <v>0</v>
      </c>
      <c r="G70" s="238">
        <v>0.45</v>
      </c>
      <c r="H70" s="238">
        <v>0.26</v>
      </c>
      <c r="I70" s="265">
        <v>45973</v>
      </c>
    </row>
    <row r="71" spans="2:9" x14ac:dyDescent="0.25">
      <c r="B71" s="263">
        <v>19</v>
      </c>
      <c r="C71" s="264" t="s">
        <v>714</v>
      </c>
      <c r="D71" s="265">
        <v>45181</v>
      </c>
      <c r="E71" s="238">
        <v>87.63</v>
      </c>
      <c r="F71" s="238">
        <v>0</v>
      </c>
      <c r="G71" s="238">
        <v>0.38</v>
      </c>
      <c r="H71" s="238">
        <v>0.2</v>
      </c>
      <c r="I71" s="265">
        <v>45973</v>
      </c>
    </row>
    <row r="72" spans="2:9" x14ac:dyDescent="0.25">
      <c r="B72" s="263">
        <v>20</v>
      </c>
      <c r="C72" s="264" t="s">
        <v>715</v>
      </c>
      <c r="D72" s="265">
        <v>45181</v>
      </c>
      <c r="E72" s="238">
        <v>87.63</v>
      </c>
      <c r="F72" s="238">
        <v>0.79</v>
      </c>
      <c r="G72" s="238">
        <v>2.08</v>
      </c>
      <c r="H72" s="238">
        <v>1.86</v>
      </c>
      <c r="I72" s="265">
        <v>45973</v>
      </c>
    </row>
    <row r="73" spans="2:9" x14ac:dyDescent="0.25">
      <c r="B73" s="263">
        <v>21</v>
      </c>
      <c r="C73" s="264" t="s">
        <v>716</v>
      </c>
      <c r="D73" s="265">
        <v>45181</v>
      </c>
      <c r="E73" s="238">
        <v>87.63</v>
      </c>
      <c r="F73" s="238">
        <v>0.65</v>
      </c>
      <c r="G73" s="238">
        <v>2.11</v>
      </c>
      <c r="H73" s="238">
        <v>1.88</v>
      </c>
      <c r="I73" s="265">
        <v>45973</v>
      </c>
    </row>
    <row r="74" spans="2:9" x14ac:dyDescent="0.25">
      <c r="B74" s="263">
        <v>22</v>
      </c>
      <c r="C74" s="264" t="s">
        <v>717</v>
      </c>
      <c r="D74" s="265">
        <v>45181</v>
      </c>
      <c r="E74" s="238">
        <v>114.26</v>
      </c>
      <c r="F74" s="238">
        <v>0.68</v>
      </c>
      <c r="G74" s="238">
        <v>2.31</v>
      </c>
      <c r="H74" s="238">
        <v>2.0699999999999998</v>
      </c>
      <c r="I74" s="265">
        <v>45973</v>
      </c>
    </row>
    <row r="75" spans="2:9" x14ac:dyDescent="0.25">
      <c r="B75" s="263">
        <v>23</v>
      </c>
      <c r="C75" s="264" t="s">
        <v>718</v>
      </c>
      <c r="D75" s="265">
        <v>45181</v>
      </c>
      <c r="E75" s="238">
        <v>87.63</v>
      </c>
      <c r="F75" s="238">
        <v>0.83</v>
      </c>
      <c r="G75" s="238">
        <v>2.14</v>
      </c>
      <c r="H75" s="238">
        <v>1.92</v>
      </c>
      <c r="I75" s="265">
        <v>45973</v>
      </c>
    </row>
    <row r="76" spans="2:9" x14ac:dyDescent="0.25">
      <c r="B76" s="263">
        <v>24</v>
      </c>
      <c r="C76" s="264" t="s">
        <v>719</v>
      </c>
      <c r="D76" s="265">
        <v>45205</v>
      </c>
      <c r="E76" s="238">
        <v>0</v>
      </c>
      <c r="F76" s="238">
        <v>0</v>
      </c>
      <c r="G76" s="238">
        <v>0.05</v>
      </c>
      <c r="H76" s="238">
        <v>0</v>
      </c>
      <c r="I76" s="265">
        <v>46017</v>
      </c>
    </row>
    <row r="77" spans="2:9" x14ac:dyDescent="0.25">
      <c r="B77" s="263">
        <v>25</v>
      </c>
      <c r="C77" s="264" t="s">
        <v>720</v>
      </c>
      <c r="D77" s="265">
        <v>45209</v>
      </c>
      <c r="E77" s="238">
        <v>22.28</v>
      </c>
      <c r="F77" s="238">
        <v>2.38</v>
      </c>
      <c r="G77" s="238">
        <v>6.2</v>
      </c>
      <c r="H77" s="238">
        <v>5.61</v>
      </c>
      <c r="I77" s="265">
        <v>45958</v>
      </c>
    </row>
    <row r="78" spans="2:9" x14ac:dyDescent="0.25">
      <c r="B78" s="263">
        <v>26</v>
      </c>
      <c r="C78" s="264" t="s">
        <v>721</v>
      </c>
      <c r="D78" s="265">
        <v>45210</v>
      </c>
      <c r="E78" s="238">
        <v>0</v>
      </c>
      <c r="F78" s="238">
        <v>0</v>
      </c>
      <c r="G78" s="238">
        <v>0</v>
      </c>
      <c r="H78" s="238">
        <v>0</v>
      </c>
      <c r="I78" s="265">
        <v>45999</v>
      </c>
    </row>
    <row r="79" spans="2:9" x14ac:dyDescent="0.25">
      <c r="B79" s="263">
        <v>27</v>
      </c>
      <c r="C79" s="264" t="s">
        <v>722</v>
      </c>
      <c r="D79" s="265">
        <v>45239</v>
      </c>
      <c r="E79" s="238">
        <v>61.79</v>
      </c>
      <c r="F79" s="238">
        <v>0</v>
      </c>
      <c r="G79" s="238">
        <v>0.13</v>
      </c>
      <c r="H79" s="238">
        <v>0</v>
      </c>
      <c r="I79" s="265">
        <v>45940</v>
      </c>
    </row>
    <row r="80" spans="2:9" x14ac:dyDescent="0.25">
      <c r="B80" s="263">
        <v>28</v>
      </c>
      <c r="C80" s="264" t="s">
        <v>723</v>
      </c>
      <c r="D80" s="265">
        <v>45274</v>
      </c>
      <c r="E80" s="238">
        <v>0.39</v>
      </c>
      <c r="F80" s="238">
        <v>0.06</v>
      </c>
      <c r="G80" s="238">
        <v>0.06</v>
      </c>
      <c r="H80" s="238">
        <v>0.11</v>
      </c>
      <c r="I80" s="265">
        <v>45968</v>
      </c>
    </row>
    <row r="81" spans="2:9" x14ac:dyDescent="0.25">
      <c r="B81" s="263">
        <v>29</v>
      </c>
      <c r="C81" s="264" t="s">
        <v>724</v>
      </c>
      <c r="D81" s="265">
        <v>45280</v>
      </c>
      <c r="E81" s="238">
        <v>0</v>
      </c>
      <c r="F81" s="238">
        <v>0</v>
      </c>
      <c r="G81" s="238">
        <v>0</v>
      </c>
      <c r="H81" s="238">
        <v>0</v>
      </c>
      <c r="I81" s="265">
        <v>45946</v>
      </c>
    </row>
    <row r="82" spans="2:9" x14ac:dyDescent="0.25">
      <c r="B82" s="263">
        <v>30</v>
      </c>
      <c r="C82" s="264" t="s">
        <v>725</v>
      </c>
      <c r="D82" s="265">
        <v>45448</v>
      </c>
      <c r="E82" s="238">
        <v>1.04</v>
      </c>
      <c r="F82" s="238">
        <v>0</v>
      </c>
      <c r="G82" s="238">
        <v>0.21</v>
      </c>
      <c r="H82" s="238">
        <v>0.1</v>
      </c>
      <c r="I82" s="265">
        <v>45986</v>
      </c>
    </row>
    <row r="83" spans="2:9" x14ac:dyDescent="0.25">
      <c r="B83" s="263">
        <v>31</v>
      </c>
      <c r="C83" s="264" t="s">
        <v>726</v>
      </c>
      <c r="D83" s="265">
        <v>45448</v>
      </c>
      <c r="E83" s="238">
        <v>1030.45</v>
      </c>
      <c r="F83" s="238">
        <v>0</v>
      </c>
      <c r="G83" s="238">
        <v>0.04</v>
      </c>
      <c r="H83" s="238">
        <v>0</v>
      </c>
      <c r="I83" s="265">
        <v>45994</v>
      </c>
    </row>
    <row r="84" spans="2:9" x14ac:dyDescent="0.25">
      <c r="B84" s="263">
        <v>32</v>
      </c>
      <c r="C84" s="264" t="s">
        <v>727</v>
      </c>
      <c r="D84" s="265">
        <v>45504</v>
      </c>
      <c r="E84" s="238">
        <v>38.659999999999997</v>
      </c>
      <c r="F84" s="238">
        <v>0</v>
      </c>
      <c r="G84" s="238">
        <v>9.6</v>
      </c>
      <c r="H84" s="238">
        <v>8.64</v>
      </c>
      <c r="I84" s="265">
        <v>45981</v>
      </c>
    </row>
    <row r="85" spans="2:9" x14ac:dyDescent="0.25">
      <c r="B85" s="263">
        <v>33</v>
      </c>
      <c r="C85" s="264" t="s">
        <v>728</v>
      </c>
      <c r="D85" s="265">
        <v>45561</v>
      </c>
      <c r="E85" s="238">
        <v>0</v>
      </c>
      <c r="F85" s="238">
        <v>0</v>
      </c>
      <c r="G85" s="238">
        <v>0</v>
      </c>
      <c r="H85" s="238">
        <v>0</v>
      </c>
      <c r="I85" s="265">
        <v>45971</v>
      </c>
    </row>
    <row r="86" spans="2:9" x14ac:dyDescent="0.25">
      <c r="B86" s="263">
        <v>34</v>
      </c>
      <c r="C86" s="264" t="s">
        <v>729</v>
      </c>
      <c r="D86" s="265">
        <v>45684</v>
      </c>
      <c r="E86" s="238">
        <v>0</v>
      </c>
      <c r="F86" s="238">
        <v>1.2</v>
      </c>
      <c r="G86" s="238">
        <v>1.2</v>
      </c>
      <c r="H86" s="238">
        <v>0</v>
      </c>
      <c r="I86" s="265">
        <v>45931</v>
      </c>
    </row>
    <row r="87" spans="2:9" x14ac:dyDescent="0.25">
      <c r="B87" s="263">
        <v>35</v>
      </c>
      <c r="C87" s="264" t="s">
        <v>730</v>
      </c>
      <c r="D87" s="265">
        <v>45819</v>
      </c>
      <c r="E87" s="238">
        <v>0</v>
      </c>
      <c r="F87" s="238">
        <v>0</v>
      </c>
      <c r="G87" s="238">
        <v>8.25</v>
      </c>
      <c r="H87" s="238">
        <v>7.61</v>
      </c>
      <c r="I87" s="265">
        <v>45968</v>
      </c>
    </row>
    <row r="88" spans="2:9" x14ac:dyDescent="0.25">
      <c r="B88" s="263">
        <v>36</v>
      </c>
      <c r="C88" s="264" t="s">
        <v>731</v>
      </c>
      <c r="D88" s="265">
        <v>45940</v>
      </c>
      <c r="E88" s="238">
        <v>0</v>
      </c>
      <c r="F88" s="238">
        <v>0</v>
      </c>
      <c r="G88" s="238">
        <v>0</v>
      </c>
      <c r="H88" s="238">
        <v>0</v>
      </c>
      <c r="I88" s="265">
        <v>45940</v>
      </c>
    </row>
    <row r="89" spans="2:9" x14ac:dyDescent="0.25">
      <c r="B89" s="263">
        <v>37</v>
      </c>
      <c r="C89" s="264" t="s">
        <v>732</v>
      </c>
      <c r="D89" s="265">
        <v>45967</v>
      </c>
      <c r="E89" s="238">
        <v>0</v>
      </c>
      <c r="F89" s="238">
        <v>0</v>
      </c>
      <c r="G89" s="238">
        <v>0</v>
      </c>
      <c r="H89" s="238">
        <v>0</v>
      </c>
      <c r="I89" s="265">
        <v>45967</v>
      </c>
    </row>
    <row r="90" spans="2:9" x14ac:dyDescent="0.25">
      <c r="B90" s="263">
        <v>38</v>
      </c>
      <c r="C90" s="264" t="s">
        <v>733</v>
      </c>
      <c r="D90" s="265">
        <v>45968</v>
      </c>
      <c r="E90" s="238">
        <v>0</v>
      </c>
      <c r="F90" s="238">
        <v>0</v>
      </c>
      <c r="G90" s="238">
        <v>0</v>
      </c>
      <c r="H90" s="238">
        <v>0</v>
      </c>
      <c r="I90" s="265">
        <v>45968</v>
      </c>
    </row>
    <row r="91" spans="2:9" x14ac:dyDescent="0.25">
      <c r="B91" s="263">
        <v>39</v>
      </c>
      <c r="C91" s="264" t="s">
        <v>734</v>
      </c>
      <c r="D91" s="265">
        <v>45992</v>
      </c>
      <c r="E91" s="238">
        <v>0</v>
      </c>
      <c r="F91" s="238">
        <v>0</v>
      </c>
      <c r="G91" s="238">
        <v>0</v>
      </c>
      <c r="H91" s="238">
        <v>0</v>
      </c>
      <c r="I91" s="265">
        <v>45992</v>
      </c>
    </row>
    <row r="92" spans="2:9" x14ac:dyDescent="0.25">
      <c r="B92" s="263">
        <v>40</v>
      </c>
      <c r="C92" s="264" t="s">
        <v>735</v>
      </c>
      <c r="D92" s="265">
        <v>45965</v>
      </c>
      <c r="E92" s="238">
        <v>0</v>
      </c>
      <c r="F92" s="238">
        <v>0</v>
      </c>
      <c r="G92" s="238">
        <v>0</v>
      </c>
      <c r="H92" s="238">
        <v>0</v>
      </c>
      <c r="I92" s="265">
        <v>45965</v>
      </c>
    </row>
    <row r="93" spans="2:9" x14ac:dyDescent="0.25">
      <c r="B93" s="263"/>
      <c r="C93" s="264"/>
      <c r="D93" s="263"/>
      <c r="E93" s="238"/>
      <c r="F93" s="238"/>
      <c r="G93" s="238"/>
      <c r="H93" s="238"/>
      <c r="I93" s="263"/>
    </row>
    <row r="94" spans="2:9" x14ac:dyDescent="0.25">
      <c r="C94" s="230" t="s">
        <v>543</v>
      </c>
    </row>
    <row r="95" spans="2:9" x14ac:dyDescent="0.25">
      <c r="C95" s="230" t="s">
        <v>436</v>
      </c>
    </row>
    <row r="96" spans="2:9" x14ac:dyDescent="0.25">
      <c r="C96" s="230" t="s">
        <v>437</v>
      </c>
    </row>
  </sheetData>
  <mergeCells count="5">
    <mergeCell ref="L2:L3"/>
    <mergeCell ref="B2:G2"/>
    <mergeCell ref="B5:I5"/>
    <mergeCell ref="B3:I3"/>
    <mergeCell ref="B52:I52"/>
  </mergeCells>
  <hyperlinks>
    <hyperlink ref="L2:L3" location="'Table of Contents'!A1" display="Go To Table Of Contents" xr:uid="{00000000-0004-0000-0B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R21"/>
  <sheetViews>
    <sheetView showGridLines="0" workbookViewId="0">
      <selection activeCell="Q2" sqref="Q2:R3"/>
    </sheetView>
  </sheetViews>
  <sheetFormatPr defaultRowHeight="15" x14ac:dyDescent="0.25"/>
  <cols>
    <col min="1" max="1" width="1.85546875" customWidth="1"/>
    <col min="10" max="10" width="1.85546875" customWidth="1"/>
    <col min="11" max="11" width="1.85546875" style="39" customWidth="1"/>
    <col min="12" max="12" width="1.85546875" customWidth="1"/>
    <col min="13" max="13" width="76.42578125" style="12" customWidth="1"/>
    <col min="14" max="15" width="19.28515625" customWidth="1"/>
    <col min="16" max="16" width="4" customWidth="1"/>
    <col min="17" max="18" width="6.7109375" customWidth="1"/>
  </cols>
  <sheetData>
    <row r="1" spans="2:18" ht="12" customHeight="1" x14ac:dyDescent="0.25"/>
    <row r="2" spans="2:18" ht="15.75" x14ac:dyDescent="0.25">
      <c r="B2" s="410"/>
      <c r="C2" s="410"/>
      <c r="D2" s="410"/>
      <c r="E2" s="410"/>
      <c r="F2" s="410"/>
      <c r="G2" s="410"/>
      <c r="H2" s="410"/>
      <c r="I2" s="410"/>
      <c r="M2" s="467" t="s">
        <v>506</v>
      </c>
      <c r="N2" s="467"/>
      <c r="O2" s="467"/>
      <c r="Q2" s="400" t="s">
        <v>307</v>
      </c>
      <c r="R2" s="400"/>
    </row>
    <row r="3" spans="2:18" x14ac:dyDescent="0.25">
      <c r="M3" s="14"/>
      <c r="N3" s="13"/>
      <c r="O3" s="13"/>
      <c r="Q3" s="400"/>
      <c r="R3" s="400"/>
    </row>
    <row r="4" spans="2:18" x14ac:dyDescent="0.25">
      <c r="M4" s="468" t="s">
        <v>100</v>
      </c>
      <c r="N4" s="468" t="s">
        <v>101</v>
      </c>
      <c r="O4" s="468"/>
    </row>
    <row r="5" spans="2:18" ht="25.5" x14ac:dyDescent="0.25">
      <c r="M5" s="469"/>
      <c r="N5" s="15" t="s">
        <v>102</v>
      </c>
      <c r="O5" s="15" t="s">
        <v>17</v>
      </c>
      <c r="Q5" s="113"/>
      <c r="R5" s="113"/>
    </row>
    <row r="6" spans="2:18" x14ac:dyDescent="0.25">
      <c r="M6" s="62" t="s">
        <v>461</v>
      </c>
      <c r="N6" s="220">
        <v>1273</v>
      </c>
      <c r="O6" s="220">
        <v>973</v>
      </c>
      <c r="Q6" s="113">
        <f>SUM(N6:O6)</f>
        <v>2246</v>
      </c>
      <c r="R6" s="113"/>
    </row>
    <row r="7" spans="2:18" x14ac:dyDescent="0.25">
      <c r="M7" s="62" t="s">
        <v>462</v>
      </c>
      <c r="N7" s="220">
        <v>308</v>
      </c>
      <c r="O7" s="220">
        <v>280</v>
      </c>
      <c r="Q7" s="113">
        <f>SUM(N7:O7)</f>
        <v>588</v>
      </c>
      <c r="R7" s="113"/>
    </row>
    <row r="8" spans="2:18" ht="18" customHeight="1" x14ac:dyDescent="0.25">
      <c r="M8" s="62" t="s">
        <v>463</v>
      </c>
      <c r="N8" s="220">
        <v>15</v>
      </c>
      <c r="O8" s="220">
        <v>47</v>
      </c>
      <c r="Q8" s="113">
        <f>SUM(N8:O8)</f>
        <v>62</v>
      </c>
      <c r="R8" s="113"/>
    </row>
    <row r="9" spans="2:18" ht="15.75" customHeight="1" thickBot="1" x14ac:dyDescent="0.3">
      <c r="M9" s="62" t="s">
        <v>464</v>
      </c>
      <c r="N9" s="220">
        <v>17</v>
      </c>
      <c r="O9" s="220">
        <v>39</v>
      </c>
      <c r="Q9" s="113">
        <f>SUM(N9:O9)</f>
        <v>56</v>
      </c>
      <c r="R9" s="113"/>
    </row>
    <row r="10" spans="2:18" ht="15" customHeight="1" x14ac:dyDescent="0.25">
      <c r="M10" s="161" t="s">
        <v>19</v>
      </c>
      <c r="N10" s="266">
        <f>SUM(N6:N9)</f>
        <v>1613</v>
      </c>
      <c r="O10" s="266">
        <f>SUM(O6:O9)</f>
        <v>1339</v>
      </c>
    </row>
    <row r="12" spans="2:18" x14ac:dyDescent="0.25">
      <c r="M12" s="112"/>
      <c r="N12" s="113"/>
      <c r="O12" s="113"/>
    </row>
    <row r="13" spans="2:18" x14ac:dyDescent="0.25">
      <c r="M13" s="138" t="s">
        <v>100</v>
      </c>
      <c r="N13" s="132" t="s">
        <v>19</v>
      </c>
      <c r="O13" s="113"/>
    </row>
    <row r="14" spans="2:18" ht="30" x14ac:dyDescent="0.25">
      <c r="M14" s="139" t="s">
        <v>311</v>
      </c>
      <c r="N14" s="132">
        <f>SUM(N6:O6)</f>
        <v>2246</v>
      </c>
      <c r="O14" s="113"/>
    </row>
    <row r="15" spans="2:18" ht="30" x14ac:dyDescent="0.25">
      <c r="M15" s="139" t="s">
        <v>312</v>
      </c>
      <c r="N15" s="132">
        <f>SUM(N7:O7)</f>
        <v>588</v>
      </c>
      <c r="O15" s="113"/>
    </row>
    <row r="16" spans="2:18" ht="30" x14ac:dyDescent="0.25">
      <c r="M16" s="139" t="s">
        <v>313</v>
      </c>
      <c r="N16" s="132">
        <f>SUM(N8:O8)</f>
        <v>62</v>
      </c>
      <c r="O16" s="113"/>
    </row>
    <row r="17" spans="13:15" ht="30" x14ac:dyDescent="0.25">
      <c r="M17" s="139" t="s">
        <v>314</v>
      </c>
      <c r="N17" s="132">
        <f>SUM(N9:O9)</f>
        <v>56</v>
      </c>
      <c r="O17" s="113"/>
    </row>
    <row r="18" spans="13:15" x14ac:dyDescent="0.25">
      <c r="M18" s="118" t="s">
        <v>19</v>
      </c>
      <c r="N18" s="132">
        <f>SUM(N14:N17)</f>
        <v>2952</v>
      </c>
      <c r="O18" s="113"/>
    </row>
    <row r="19" spans="13:15" x14ac:dyDescent="0.25">
      <c r="M19" s="112"/>
      <c r="N19" s="113"/>
      <c r="O19" s="113"/>
    </row>
    <row r="20" spans="13:15" x14ac:dyDescent="0.25">
      <c r="M20" s="112"/>
      <c r="N20" s="113"/>
      <c r="O20" s="113"/>
    </row>
    <row r="21" spans="13:15" x14ac:dyDescent="0.25">
      <c r="M21" s="112"/>
      <c r="N21" s="113"/>
      <c r="O21" s="113"/>
    </row>
  </sheetData>
  <mergeCells count="5">
    <mergeCell ref="M2:O2"/>
    <mergeCell ref="M4:M5"/>
    <mergeCell ref="N4:O4"/>
    <mergeCell ref="B2:I2"/>
    <mergeCell ref="Q2:R3"/>
  </mergeCells>
  <hyperlinks>
    <hyperlink ref="Q2:R3" location="'Table of Contents'!A1" display="Go To Table Of Contents" xr:uid="{00000000-0004-0000-0C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36"/>
  <sheetViews>
    <sheetView showGridLines="0" zoomScale="90" zoomScaleNormal="90" workbookViewId="0">
      <selection activeCell="I2" sqref="I2:I3"/>
    </sheetView>
  </sheetViews>
  <sheetFormatPr defaultRowHeight="15" x14ac:dyDescent="0.25"/>
  <cols>
    <col min="1" max="1" width="1.85546875" customWidth="1"/>
    <col min="2" max="2" width="19.28515625" customWidth="1"/>
    <col min="3" max="3" width="10.28515625" customWidth="1"/>
    <col min="4" max="4" width="11.28515625" customWidth="1"/>
    <col min="5" max="5" width="12" customWidth="1"/>
    <col min="6" max="6" width="11.7109375" customWidth="1"/>
    <col min="7" max="7" width="11.42578125" customWidth="1"/>
    <col min="8" max="8" width="4.85546875" customWidth="1"/>
    <col min="9" max="9" width="13" customWidth="1"/>
  </cols>
  <sheetData>
    <row r="1" spans="2:9" ht="12" customHeight="1" x14ac:dyDescent="0.25"/>
    <row r="2" spans="2:9" x14ac:dyDescent="0.25">
      <c r="B2" s="473" t="s">
        <v>507</v>
      </c>
      <c r="C2" s="473"/>
      <c r="D2" s="473"/>
      <c r="E2" s="473"/>
      <c r="F2" s="473"/>
      <c r="G2" s="473"/>
      <c r="I2" s="471" t="s">
        <v>307</v>
      </c>
    </row>
    <row r="3" spans="2:9" x14ac:dyDescent="0.25">
      <c r="B3" s="448" t="s">
        <v>103</v>
      </c>
      <c r="C3" s="448"/>
      <c r="D3" s="448"/>
      <c r="E3" s="448"/>
      <c r="F3" s="448"/>
      <c r="G3" s="448"/>
      <c r="I3" s="471"/>
    </row>
    <row r="4" spans="2:9" ht="42.75" x14ac:dyDescent="0.25">
      <c r="B4" s="215" t="s">
        <v>104</v>
      </c>
      <c r="C4" s="215" t="s">
        <v>105</v>
      </c>
      <c r="D4" s="215" t="s">
        <v>106</v>
      </c>
      <c r="E4" s="215" t="s">
        <v>83</v>
      </c>
      <c r="F4" s="215" t="s">
        <v>121</v>
      </c>
      <c r="G4" s="215" t="s">
        <v>107</v>
      </c>
    </row>
    <row r="5" spans="2:9" ht="15" customHeight="1" x14ac:dyDescent="0.25">
      <c r="B5" s="474" t="s">
        <v>737</v>
      </c>
      <c r="C5" s="474"/>
      <c r="D5" s="474"/>
      <c r="E5" s="474"/>
      <c r="F5" s="474"/>
      <c r="G5" s="474"/>
    </row>
    <row r="6" spans="2:9" x14ac:dyDescent="0.25">
      <c r="B6" s="325">
        <v>52</v>
      </c>
      <c r="C6" s="326">
        <v>92</v>
      </c>
      <c r="D6" s="326">
        <v>10743.1</v>
      </c>
      <c r="E6" s="327">
        <v>668.91</v>
      </c>
      <c r="F6" s="326">
        <v>661.93</v>
      </c>
      <c r="G6" s="326">
        <v>660.2</v>
      </c>
    </row>
    <row r="7" spans="2:9" ht="15" customHeight="1" x14ac:dyDescent="0.25">
      <c r="B7" s="328" t="s">
        <v>108</v>
      </c>
      <c r="C7" s="326" t="s">
        <v>13</v>
      </c>
      <c r="D7" s="326" t="s">
        <v>13</v>
      </c>
      <c r="E7" s="345">
        <v>17818.169999999998</v>
      </c>
      <c r="F7" s="345">
        <v>16278.83</v>
      </c>
      <c r="G7" s="326">
        <v>2940.75</v>
      </c>
    </row>
    <row r="8" spans="2:9" x14ac:dyDescent="0.25">
      <c r="B8" s="328" t="s">
        <v>109</v>
      </c>
      <c r="C8" s="326">
        <v>12594</v>
      </c>
      <c r="D8" s="326">
        <v>311512.89</v>
      </c>
      <c r="E8" s="346"/>
      <c r="F8" s="346"/>
      <c r="G8" s="326">
        <v>12706.32</v>
      </c>
    </row>
    <row r="9" spans="2:9" x14ac:dyDescent="0.25">
      <c r="B9" s="328" t="s">
        <v>110</v>
      </c>
      <c r="C9" s="326">
        <v>10675</v>
      </c>
      <c r="D9" s="326">
        <v>352.56</v>
      </c>
      <c r="E9" s="346"/>
      <c r="F9" s="346"/>
      <c r="G9" s="326">
        <v>18.649999999999999</v>
      </c>
    </row>
    <row r="10" spans="2:9" x14ac:dyDescent="0.25">
      <c r="B10" s="328" t="s">
        <v>111</v>
      </c>
      <c r="C10" s="326">
        <v>2514</v>
      </c>
      <c r="D10" s="326">
        <v>81453.64</v>
      </c>
      <c r="E10" s="346"/>
      <c r="F10" s="346"/>
      <c r="G10" s="326">
        <v>302.92</v>
      </c>
    </row>
    <row r="11" spans="2:9" x14ac:dyDescent="0.25">
      <c r="B11" s="328" t="s">
        <v>112</v>
      </c>
      <c r="C11" s="326">
        <v>1904</v>
      </c>
      <c r="D11" s="326">
        <v>23169.37</v>
      </c>
      <c r="E11" s="346"/>
      <c r="F11" s="346"/>
      <c r="G11" s="326">
        <v>62.33</v>
      </c>
    </row>
    <row r="12" spans="2:9" x14ac:dyDescent="0.25">
      <c r="B12" s="328" t="s">
        <v>113</v>
      </c>
      <c r="C12" s="326">
        <v>27956</v>
      </c>
      <c r="D12" s="326">
        <v>21290.62</v>
      </c>
      <c r="E12" s="346"/>
      <c r="F12" s="346"/>
      <c r="G12" s="326">
        <v>181.87</v>
      </c>
    </row>
    <row r="13" spans="2:9" x14ac:dyDescent="0.25">
      <c r="B13" s="328" t="s">
        <v>114</v>
      </c>
      <c r="C13" s="326">
        <v>8</v>
      </c>
      <c r="D13" s="326">
        <v>51.02</v>
      </c>
      <c r="E13" s="346"/>
      <c r="F13" s="346"/>
      <c r="G13" s="326">
        <v>0</v>
      </c>
    </row>
    <row r="14" spans="2:9" x14ac:dyDescent="0.25">
      <c r="B14" s="328" t="s">
        <v>115</v>
      </c>
      <c r="C14" s="326">
        <v>311</v>
      </c>
      <c r="D14" s="326">
        <v>2204.3000000000002</v>
      </c>
      <c r="E14" s="347"/>
      <c r="F14" s="347"/>
      <c r="G14" s="326">
        <v>43.4</v>
      </c>
    </row>
    <row r="15" spans="2:9" x14ac:dyDescent="0.25">
      <c r="B15" s="267" t="s">
        <v>116</v>
      </c>
      <c r="C15" s="268">
        <v>56054</v>
      </c>
      <c r="D15" s="268">
        <v>450777.5</v>
      </c>
      <c r="E15" s="268">
        <v>18487.080000000002</v>
      </c>
      <c r="F15" s="268" t="s">
        <v>736</v>
      </c>
      <c r="G15" s="268">
        <v>16916.439999999999</v>
      </c>
    </row>
    <row r="16" spans="2:9" ht="15" customHeight="1" x14ac:dyDescent="0.25">
      <c r="B16" s="474" t="s">
        <v>738</v>
      </c>
      <c r="C16" s="474"/>
      <c r="D16" s="474"/>
      <c r="E16" s="474"/>
      <c r="F16" s="474"/>
      <c r="G16" s="474"/>
    </row>
    <row r="17" spans="2:7" ht="16.5" customHeight="1" x14ac:dyDescent="0.25">
      <c r="B17" s="328" t="s">
        <v>108</v>
      </c>
      <c r="C17" s="326" t="s">
        <v>13</v>
      </c>
      <c r="D17" s="326" t="s">
        <v>13</v>
      </c>
      <c r="E17" s="475" t="s">
        <v>739</v>
      </c>
      <c r="F17" s="472" t="s">
        <v>117</v>
      </c>
      <c r="G17" s="472" t="s">
        <v>117</v>
      </c>
    </row>
    <row r="18" spans="2:7" x14ac:dyDescent="0.25">
      <c r="B18" s="328" t="s">
        <v>109</v>
      </c>
      <c r="C18" s="326">
        <v>38508</v>
      </c>
      <c r="D18" s="326">
        <v>630931.18999999994</v>
      </c>
      <c r="E18" s="476"/>
      <c r="F18" s="472"/>
      <c r="G18" s="472"/>
    </row>
    <row r="19" spans="2:7" x14ac:dyDescent="0.25">
      <c r="B19" s="328" t="s">
        <v>110</v>
      </c>
      <c r="C19" s="326">
        <v>29833</v>
      </c>
      <c r="D19" s="326">
        <v>1280.32</v>
      </c>
      <c r="E19" s="476"/>
      <c r="F19" s="472"/>
      <c r="G19" s="472"/>
    </row>
    <row r="20" spans="2:7" x14ac:dyDescent="0.25">
      <c r="B20" s="328" t="s">
        <v>111</v>
      </c>
      <c r="C20" s="326">
        <v>11499</v>
      </c>
      <c r="D20" s="326">
        <v>123599.67999999999</v>
      </c>
      <c r="E20" s="476"/>
      <c r="F20" s="472"/>
      <c r="G20" s="472"/>
    </row>
    <row r="21" spans="2:7" x14ac:dyDescent="0.25">
      <c r="B21" s="328" t="s">
        <v>112</v>
      </c>
      <c r="C21" s="326">
        <v>2436</v>
      </c>
      <c r="D21" s="326">
        <v>31569.78</v>
      </c>
      <c r="E21" s="476"/>
      <c r="F21" s="472"/>
      <c r="G21" s="472"/>
    </row>
    <row r="22" spans="2:7" x14ac:dyDescent="0.25">
      <c r="B22" s="328" t="s">
        <v>113</v>
      </c>
      <c r="C22" s="326">
        <v>1965528</v>
      </c>
      <c r="D22" s="326">
        <v>84018.18</v>
      </c>
      <c r="E22" s="476"/>
      <c r="F22" s="472"/>
      <c r="G22" s="472"/>
    </row>
    <row r="23" spans="2:7" x14ac:dyDescent="0.25">
      <c r="B23" s="328" t="s">
        <v>114</v>
      </c>
      <c r="C23" s="326">
        <v>47</v>
      </c>
      <c r="D23" s="326">
        <v>563.79999999999995</v>
      </c>
      <c r="E23" s="476"/>
      <c r="F23" s="472"/>
      <c r="G23" s="472"/>
    </row>
    <row r="24" spans="2:7" x14ac:dyDescent="0.25">
      <c r="B24" s="328" t="s">
        <v>115</v>
      </c>
      <c r="C24" s="326">
        <v>105537</v>
      </c>
      <c r="D24" s="326">
        <v>2642</v>
      </c>
      <c r="E24" s="476"/>
      <c r="F24" s="472"/>
      <c r="G24" s="472"/>
    </row>
    <row r="25" spans="2:7" x14ac:dyDescent="0.25">
      <c r="B25" s="329" t="s">
        <v>118</v>
      </c>
      <c r="C25" s="330">
        <v>2153388</v>
      </c>
      <c r="D25" s="330">
        <v>874604.95</v>
      </c>
      <c r="E25" s="477"/>
      <c r="F25" s="472"/>
      <c r="G25" s="472"/>
    </row>
    <row r="26" spans="2:7" ht="17.25" customHeight="1" x14ac:dyDescent="0.25">
      <c r="B26" s="329" t="s">
        <v>119</v>
      </c>
      <c r="C26" s="330">
        <v>2209442</v>
      </c>
      <c r="D26" s="330">
        <v>1325382.45</v>
      </c>
      <c r="E26" s="330">
        <v>71635.740000000005</v>
      </c>
      <c r="F26" s="472"/>
      <c r="G26" s="472"/>
    </row>
    <row r="27" spans="2:7" ht="102.75" customHeight="1" x14ac:dyDescent="0.25">
      <c r="B27" s="470" t="s">
        <v>890</v>
      </c>
      <c r="C27" s="470"/>
      <c r="D27" s="470"/>
      <c r="E27" s="470"/>
      <c r="F27" s="470"/>
      <c r="G27" s="470"/>
    </row>
    <row r="28" spans="2:7" x14ac:dyDescent="0.25">
      <c r="B28" s="98"/>
      <c r="C28" s="98"/>
      <c r="D28" s="98"/>
      <c r="E28" s="98"/>
      <c r="F28" s="98"/>
      <c r="G28" s="98"/>
    </row>
    <row r="36" ht="90" customHeight="1" x14ac:dyDescent="0.25"/>
  </sheetData>
  <mergeCells count="9">
    <mergeCell ref="B27:G27"/>
    <mergeCell ref="I2:I3"/>
    <mergeCell ref="F17:F26"/>
    <mergeCell ref="G17:G26"/>
    <mergeCell ref="B2:G2"/>
    <mergeCell ref="B3:G3"/>
    <mergeCell ref="B5:G5"/>
    <mergeCell ref="B16:G16"/>
    <mergeCell ref="E17:E25"/>
  </mergeCells>
  <hyperlinks>
    <hyperlink ref="I2:I3" location="'Table of Contents'!A1" display="Go To Table Of Contents" xr:uid="{00000000-0004-0000-0D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41"/>
  <sheetViews>
    <sheetView showGridLines="0" zoomScale="90" zoomScaleNormal="90" workbookViewId="0">
      <selection activeCell="I2" sqref="I2:J3"/>
    </sheetView>
  </sheetViews>
  <sheetFormatPr defaultRowHeight="15" x14ac:dyDescent="0.25"/>
  <cols>
    <col min="1" max="1" width="1.85546875" customWidth="1"/>
    <col min="2" max="2" width="19.85546875" customWidth="1"/>
    <col min="3" max="3" width="14.140625" customWidth="1"/>
    <col min="4" max="4" width="14.42578125" customWidth="1"/>
    <col min="5" max="5" width="12.5703125" customWidth="1"/>
    <col min="6" max="6" width="14.85546875" customWidth="1"/>
    <col min="7" max="7" width="12.7109375" customWidth="1"/>
    <col min="8" max="8" width="4.28515625" customWidth="1"/>
    <col min="9" max="11" width="6.85546875" customWidth="1"/>
  </cols>
  <sheetData>
    <row r="1" spans="2:10" ht="12" customHeight="1" x14ac:dyDescent="0.25"/>
    <row r="2" spans="2:10" ht="15.75" customHeight="1" x14ac:dyDescent="0.25">
      <c r="B2" s="479" t="s">
        <v>740</v>
      </c>
      <c r="C2" s="479"/>
      <c r="D2" s="479"/>
      <c r="E2" s="479"/>
      <c r="F2" s="479"/>
      <c r="G2" s="479"/>
      <c r="I2" s="451" t="s">
        <v>307</v>
      </c>
      <c r="J2" s="451"/>
    </row>
    <row r="3" spans="2:10" x14ac:dyDescent="0.25">
      <c r="B3" s="480" t="s">
        <v>0</v>
      </c>
      <c r="C3" s="480"/>
      <c r="D3" s="480"/>
      <c r="E3" s="480"/>
      <c r="F3" s="480"/>
      <c r="G3" s="480"/>
      <c r="I3" s="451"/>
      <c r="J3" s="451"/>
    </row>
    <row r="4" spans="2:10" x14ac:dyDescent="0.25">
      <c r="B4" s="468" t="s">
        <v>122</v>
      </c>
      <c r="C4" s="468" t="s">
        <v>123</v>
      </c>
      <c r="D4" s="468" t="s">
        <v>124</v>
      </c>
      <c r="E4" s="468" t="s">
        <v>125</v>
      </c>
      <c r="F4" s="468"/>
      <c r="G4" s="468" t="s">
        <v>126</v>
      </c>
    </row>
    <row r="5" spans="2:10" ht="25.5" x14ac:dyDescent="0.25">
      <c r="B5" s="469"/>
      <c r="C5" s="469"/>
      <c r="D5" s="469"/>
      <c r="E5" s="15" t="s">
        <v>127</v>
      </c>
      <c r="F5" s="15" t="s">
        <v>128</v>
      </c>
      <c r="G5" s="469"/>
    </row>
    <row r="6" spans="2:10" x14ac:dyDescent="0.25">
      <c r="B6" s="45" t="s">
        <v>384</v>
      </c>
      <c r="C6" s="87">
        <v>0</v>
      </c>
      <c r="D6" s="87">
        <v>184</v>
      </c>
      <c r="E6" s="87">
        <v>0</v>
      </c>
      <c r="F6" s="87">
        <v>11</v>
      </c>
      <c r="G6" s="87">
        <v>173</v>
      </c>
    </row>
    <row r="7" spans="2:10" x14ac:dyDescent="0.25">
      <c r="B7" s="45" t="s">
        <v>385</v>
      </c>
      <c r="C7" s="87">
        <v>173</v>
      </c>
      <c r="D7" s="87">
        <v>232</v>
      </c>
      <c r="E7" s="87">
        <v>7</v>
      </c>
      <c r="F7" s="87">
        <v>108</v>
      </c>
      <c r="G7" s="87">
        <v>290</v>
      </c>
    </row>
    <row r="8" spans="2:10" x14ac:dyDescent="0.25">
      <c r="B8" s="45" t="s">
        <v>386</v>
      </c>
      <c r="C8" s="87">
        <v>290</v>
      </c>
      <c r="D8" s="87">
        <v>273</v>
      </c>
      <c r="E8" s="87">
        <v>1</v>
      </c>
      <c r="F8" s="87">
        <v>170</v>
      </c>
      <c r="G8" s="87">
        <v>392</v>
      </c>
    </row>
    <row r="9" spans="2:10" x14ac:dyDescent="0.25">
      <c r="B9" s="45" t="s">
        <v>387</v>
      </c>
      <c r="C9" s="87">
        <v>392</v>
      </c>
      <c r="D9" s="87">
        <v>250</v>
      </c>
      <c r="E9" s="87">
        <v>2</v>
      </c>
      <c r="F9" s="87">
        <v>187</v>
      </c>
      <c r="G9" s="87">
        <v>453</v>
      </c>
    </row>
    <row r="10" spans="2:10" x14ac:dyDescent="0.25">
      <c r="B10" s="45" t="s">
        <v>388</v>
      </c>
      <c r="C10" s="87">
        <v>453</v>
      </c>
      <c r="D10" s="87">
        <v>303</v>
      </c>
      <c r="E10" s="87">
        <v>3</v>
      </c>
      <c r="F10" s="87">
        <v>259</v>
      </c>
      <c r="G10" s="87">
        <v>494</v>
      </c>
    </row>
    <row r="11" spans="2:10" x14ac:dyDescent="0.25">
      <c r="B11" s="45" t="s">
        <v>389</v>
      </c>
      <c r="C11" s="87">
        <v>494</v>
      </c>
      <c r="D11" s="87">
        <v>320</v>
      </c>
      <c r="E11" s="87">
        <v>9</v>
      </c>
      <c r="F11" s="87">
        <v>335</v>
      </c>
      <c r="G11" s="87">
        <v>470</v>
      </c>
    </row>
    <row r="12" spans="2:10" x14ac:dyDescent="0.25">
      <c r="B12" s="45" t="s">
        <v>420</v>
      </c>
      <c r="C12" s="87">
        <v>470</v>
      </c>
      <c r="D12" s="87">
        <v>336</v>
      </c>
      <c r="E12" s="87">
        <v>12</v>
      </c>
      <c r="F12" s="87">
        <v>341</v>
      </c>
      <c r="G12" s="87">
        <v>453</v>
      </c>
    </row>
    <row r="13" spans="2:10" x14ac:dyDescent="0.25">
      <c r="B13" s="45" t="s">
        <v>484</v>
      </c>
      <c r="C13" s="87">
        <v>453</v>
      </c>
      <c r="D13" s="87">
        <v>383</v>
      </c>
      <c r="E13" s="87">
        <v>10</v>
      </c>
      <c r="F13" s="87">
        <v>328</v>
      </c>
      <c r="G13" s="87">
        <v>498</v>
      </c>
    </row>
    <row r="14" spans="2:10" x14ac:dyDescent="0.25">
      <c r="B14" s="45" t="s">
        <v>486</v>
      </c>
      <c r="C14" s="87">
        <v>498</v>
      </c>
      <c r="D14" s="87">
        <v>62</v>
      </c>
      <c r="E14" s="87">
        <v>0</v>
      </c>
      <c r="F14" s="87">
        <v>95</v>
      </c>
      <c r="G14" s="87">
        <v>465</v>
      </c>
    </row>
    <row r="15" spans="2:10" x14ac:dyDescent="0.25">
      <c r="B15" s="45" t="s">
        <v>741</v>
      </c>
      <c r="C15" s="87">
        <v>465</v>
      </c>
      <c r="D15" s="87">
        <v>77</v>
      </c>
      <c r="E15" s="87">
        <v>0</v>
      </c>
      <c r="F15" s="87">
        <v>70</v>
      </c>
      <c r="G15" s="87">
        <v>472</v>
      </c>
    </row>
    <row r="16" spans="2:10" x14ac:dyDescent="0.25">
      <c r="B16" s="45" t="s">
        <v>546</v>
      </c>
      <c r="C16" s="87">
        <v>472</v>
      </c>
      <c r="D16" s="87">
        <v>68</v>
      </c>
      <c r="E16" s="87">
        <v>0</v>
      </c>
      <c r="F16" s="87">
        <v>39</v>
      </c>
      <c r="G16" s="87">
        <v>501</v>
      </c>
    </row>
    <row r="17" spans="2:8" x14ac:dyDescent="0.25">
      <c r="B17" s="157" t="s">
        <v>19</v>
      </c>
      <c r="C17" s="207" t="s">
        <v>13</v>
      </c>
      <c r="D17" s="207">
        <v>2488</v>
      </c>
      <c r="E17" s="207">
        <v>44</v>
      </c>
      <c r="F17" s="207">
        <v>1943</v>
      </c>
      <c r="G17" s="207">
        <v>501</v>
      </c>
    </row>
    <row r="18" spans="2:8" ht="45.75" customHeight="1" x14ac:dyDescent="0.25">
      <c r="B18" s="478"/>
      <c r="C18" s="478"/>
      <c r="D18" s="478"/>
      <c r="E18" s="478"/>
      <c r="F18" s="478"/>
      <c r="G18" s="478"/>
    </row>
    <row r="19" spans="2:8" ht="51.75" customHeight="1" x14ac:dyDescent="0.25">
      <c r="B19" s="62"/>
      <c r="C19" s="62"/>
      <c r="D19" s="62"/>
      <c r="E19" s="62"/>
      <c r="F19" s="62"/>
      <c r="G19" s="62"/>
    </row>
    <row r="20" spans="2:8" x14ac:dyDescent="0.25">
      <c r="B20" s="62"/>
      <c r="C20" s="62"/>
      <c r="D20" s="62"/>
      <c r="E20" s="62"/>
      <c r="F20" s="62"/>
      <c r="G20" s="62"/>
    </row>
    <row r="21" spans="2:8" x14ac:dyDescent="0.25">
      <c r="B21" s="139"/>
      <c r="C21" s="139"/>
      <c r="D21" s="139"/>
      <c r="E21" s="139"/>
      <c r="F21" s="139"/>
      <c r="G21" s="139"/>
      <c r="H21" s="113"/>
    </row>
    <row r="22" spans="2:8" x14ac:dyDescent="0.25">
      <c r="B22" s="139"/>
      <c r="C22" s="139"/>
      <c r="D22" s="139"/>
      <c r="E22" s="139"/>
      <c r="F22" s="139"/>
      <c r="G22" s="139"/>
      <c r="H22" s="113"/>
    </row>
    <row r="23" spans="2:8" x14ac:dyDescent="0.25">
      <c r="B23" s="144"/>
      <c r="C23" s="144"/>
      <c r="D23" s="144"/>
      <c r="E23" s="144"/>
      <c r="F23" s="144"/>
      <c r="G23" s="144"/>
      <c r="H23" s="113"/>
    </row>
    <row r="24" spans="2:8" x14ac:dyDescent="0.25">
      <c r="B24" s="130"/>
      <c r="C24" s="119"/>
      <c r="D24" s="119"/>
      <c r="E24" s="113"/>
      <c r="F24" s="113"/>
      <c r="G24" s="113"/>
      <c r="H24" s="113"/>
    </row>
    <row r="25" spans="2:8" x14ac:dyDescent="0.25">
      <c r="B25" s="130"/>
      <c r="C25" s="119"/>
      <c r="D25" s="119"/>
      <c r="E25" s="113"/>
      <c r="F25" s="113"/>
      <c r="G25" s="113"/>
      <c r="H25" s="113"/>
    </row>
    <row r="26" spans="2:8" x14ac:dyDescent="0.25">
      <c r="B26" s="130"/>
      <c r="C26" s="119"/>
      <c r="D26" s="119"/>
      <c r="E26" s="113"/>
      <c r="F26" s="113"/>
      <c r="G26" s="113"/>
      <c r="H26" s="113"/>
    </row>
    <row r="27" spans="2:8" x14ac:dyDescent="0.25">
      <c r="B27" s="130"/>
      <c r="C27" s="119"/>
      <c r="D27" s="119"/>
      <c r="E27" s="113"/>
      <c r="F27" s="113"/>
      <c r="G27" s="113"/>
      <c r="H27" s="113"/>
    </row>
    <row r="28" spans="2:8" x14ac:dyDescent="0.25">
      <c r="B28" s="130"/>
      <c r="C28" s="119"/>
      <c r="D28" s="119"/>
      <c r="E28" s="113"/>
      <c r="F28" s="113"/>
      <c r="G28" s="113"/>
      <c r="H28" s="113"/>
    </row>
    <row r="29" spans="2:8" x14ac:dyDescent="0.25">
      <c r="B29" s="113"/>
      <c r="C29" s="119"/>
      <c r="D29" s="119"/>
      <c r="E29" s="113"/>
      <c r="F29" s="113"/>
      <c r="G29" s="113"/>
      <c r="H29" s="113"/>
    </row>
    <row r="30" spans="2:8" x14ac:dyDescent="0.25">
      <c r="B30" s="113"/>
      <c r="C30" s="119"/>
      <c r="D30" s="119"/>
      <c r="E30" s="113"/>
      <c r="F30" s="113"/>
      <c r="G30" s="113"/>
      <c r="H30" s="113"/>
    </row>
    <row r="31" spans="2:8" x14ac:dyDescent="0.25">
      <c r="B31" s="113"/>
      <c r="C31" s="113"/>
      <c r="D31" s="113"/>
      <c r="E31" s="113"/>
      <c r="F31" s="113"/>
      <c r="G31" s="113"/>
      <c r="H31" s="113"/>
    </row>
    <row r="32" spans="2:8" x14ac:dyDescent="0.25">
      <c r="B32" s="113"/>
      <c r="C32" s="113"/>
      <c r="D32" s="113"/>
      <c r="E32" s="113"/>
      <c r="F32" s="113"/>
      <c r="G32" s="113"/>
      <c r="H32" s="113"/>
    </row>
    <row r="33" spans="2:8" x14ac:dyDescent="0.25">
      <c r="B33" s="145"/>
      <c r="C33" s="145"/>
      <c r="D33" s="145"/>
      <c r="E33" s="113"/>
      <c r="F33" s="113"/>
      <c r="G33" s="113"/>
      <c r="H33" s="113"/>
    </row>
    <row r="34" spans="2:8" x14ac:dyDescent="0.25">
      <c r="B34" s="130"/>
      <c r="C34" s="113"/>
      <c r="D34" s="113"/>
      <c r="E34" s="113"/>
      <c r="F34" s="113"/>
      <c r="G34" s="113"/>
      <c r="H34" s="113"/>
    </row>
    <row r="35" spans="2:8" x14ac:dyDescent="0.25">
      <c r="B35" s="130"/>
      <c r="C35" s="113"/>
      <c r="D35" s="113"/>
      <c r="E35" s="113"/>
      <c r="F35" s="113"/>
      <c r="G35" s="113"/>
      <c r="H35" s="113"/>
    </row>
    <row r="36" spans="2:8" x14ac:dyDescent="0.25">
      <c r="B36" s="130"/>
      <c r="C36" s="113"/>
      <c r="D36" s="113"/>
      <c r="E36" s="113"/>
      <c r="F36" s="113"/>
      <c r="G36" s="113"/>
      <c r="H36" s="113"/>
    </row>
    <row r="37" spans="2:8" x14ac:dyDescent="0.25">
      <c r="B37" s="130"/>
      <c r="C37" s="113"/>
      <c r="D37" s="113"/>
      <c r="E37" s="113"/>
      <c r="F37" s="113"/>
      <c r="G37" s="113"/>
      <c r="H37" s="113"/>
    </row>
    <row r="38" spans="2:8" x14ac:dyDescent="0.25">
      <c r="B38" s="130"/>
      <c r="C38" s="113"/>
      <c r="D38" s="113"/>
      <c r="E38" s="113"/>
      <c r="F38" s="113"/>
      <c r="G38" s="113"/>
      <c r="H38" s="113"/>
    </row>
    <row r="39" spans="2:8" x14ac:dyDescent="0.25">
      <c r="B39" s="113"/>
      <c r="C39" s="113"/>
      <c r="D39" s="113"/>
      <c r="E39" s="113"/>
      <c r="F39" s="113"/>
      <c r="G39" s="113"/>
      <c r="H39" s="113"/>
    </row>
    <row r="40" spans="2:8" x14ac:dyDescent="0.25">
      <c r="B40" s="130"/>
      <c r="C40" s="113"/>
      <c r="D40" s="113"/>
      <c r="E40" s="113"/>
      <c r="F40" s="113"/>
      <c r="G40" s="113"/>
      <c r="H40" s="113"/>
    </row>
    <row r="41" spans="2:8" x14ac:dyDescent="0.25">
      <c r="B41" s="113"/>
      <c r="C41" s="113"/>
      <c r="D41" s="113"/>
      <c r="E41" s="113"/>
      <c r="F41" s="113"/>
      <c r="G41" s="113"/>
      <c r="H41" s="113"/>
    </row>
  </sheetData>
  <mergeCells count="9">
    <mergeCell ref="B18:G18"/>
    <mergeCell ref="I2:J3"/>
    <mergeCell ref="B2:G2"/>
    <mergeCell ref="B3:G3"/>
    <mergeCell ref="B4:B5"/>
    <mergeCell ref="C4:C5"/>
    <mergeCell ref="D4:D5"/>
    <mergeCell ref="E4:F4"/>
    <mergeCell ref="G4:G5"/>
  </mergeCells>
  <hyperlinks>
    <hyperlink ref="I2:J3" location="'Table of Contents'!A1" display="Go To Table Of Contents" xr:uid="{00000000-0004-0000-1000-00000000000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Z137"/>
  <sheetViews>
    <sheetView showGridLines="0" tabSelected="1" zoomScaleNormal="100" workbookViewId="0"/>
  </sheetViews>
  <sheetFormatPr defaultColWidth="10.28515625" defaultRowHeight="15" x14ac:dyDescent="0.25"/>
  <cols>
    <col min="1" max="1" width="2.28515625" style="1" customWidth="1"/>
    <col min="2" max="2" width="3.7109375" style="1" customWidth="1"/>
    <col min="3" max="3" width="15.140625" style="40" customWidth="1"/>
    <col min="4" max="8" width="10.28515625" style="1"/>
    <col min="9" max="9" width="11.42578125" style="1" customWidth="1"/>
    <col min="10" max="10" width="10.28515625" style="1"/>
    <col min="11" max="11" width="6.5703125" style="1" customWidth="1"/>
    <col min="12" max="12" width="15.140625" style="82" customWidth="1"/>
    <col min="13" max="13" width="4.5703125" style="1" customWidth="1"/>
    <col min="14" max="16384" width="10.28515625" style="1"/>
  </cols>
  <sheetData>
    <row r="1" spans="2:13" ht="15.75" thickBot="1" x14ac:dyDescent="0.3">
      <c r="C1" s="1"/>
      <c r="L1" s="80"/>
    </row>
    <row r="2" spans="2:13" ht="20.25" x14ac:dyDescent="0.3">
      <c r="B2" s="47"/>
      <c r="C2" s="61"/>
      <c r="D2" s="49"/>
      <c r="E2" s="49"/>
      <c r="F2" s="49"/>
      <c r="G2" s="49"/>
      <c r="H2" s="49"/>
      <c r="I2" s="49"/>
      <c r="J2" s="48"/>
      <c r="K2" s="48"/>
      <c r="L2" s="81"/>
      <c r="M2" s="50"/>
    </row>
    <row r="3" spans="2:13" ht="20.25" x14ac:dyDescent="0.25">
      <c r="B3" s="51"/>
      <c r="C3" s="389"/>
      <c r="D3" s="389"/>
      <c r="E3" s="389"/>
      <c r="F3" s="389"/>
      <c r="G3" s="389"/>
      <c r="H3" s="389"/>
      <c r="I3" s="389"/>
      <c r="J3" s="389"/>
      <c r="K3" s="389"/>
      <c r="L3" s="389"/>
      <c r="M3" s="52"/>
    </row>
    <row r="4" spans="2:13" ht="18.75" x14ac:dyDescent="0.25">
      <c r="B4" s="51"/>
      <c r="C4" s="390"/>
      <c r="D4" s="390"/>
      <c r="E4" s="390"/>
      <c r="F4" s="390"/>
      <c r="G4" s="390"/>
      <c r="H4" s="390"/>
      <c r="I4" s="390"/>
      <c r="J4" s="390"/>
      <c r="K4" s="390"/>
      <c r="L4" s="390"/>
      <c r="M4" s="52"/>
    </row>
    <row r="5" spans="2:13" ht="15.75" x14ac:dyDescent="0.25">
      <c r="B5" s="51"/>
      <c r="C5" s="391"/>
      <c r="D5" s="391"/>
      <c r="E5" s="391"/>
      <c r="F5" s="391"/>
      <c r="G5" s="391"/>
      <c r="H5" s="391"/>
      <c r="I5" s="391"/>
      <c r="J5" s="391"/>
      <c r="K5" s="391"/>
      <c r="L5" s="391"/>
      <c r="M5" s="52"/>
    </row>
    <row r="6" spans="2:13" x14ac:dyDescent="0.25">
      <c r="B6" s="51"/>
      <c r="E6" s="53"/>
      <c r="F6" s="53"/>
      <c r="G6" s="53"/>
      <c r="H6" s="53"/>
      <c r="M6" s="52"/>
    </row>
    <row r="7" spans="2:13" x14ac:dyDescent="0.25">
      <c r="B7" s="51"/>
      <c r="E7" s="53"/>
      <c r="F7" s="53"/>
      <c r="G7" s="53"/>
      <c r="H7" s="53"/>
      <c r="M7" s="52"/>
    </row>
    <row r="8" spans="2:13" x14ac:dyDescent="0.25">
      <c r="B8" s="51"/>
      <c r="D8" s="60"/>
      <c r="E8" s="60"/>
      <c r="F8" s="60"/>
      <c r="G8" s="40"/>
      <c r="H8" s="40"/>
      <c r="I8" s="40"/>
      <c r="J8" s="40"/>
      <c r="K8" s="40"/>
      <c r="M8" s="52"/>
    </row>
    <row r="9" spans="2:13" x14ac:dyDescent="0.25">
      <c r="B9" s="51"/>
      <c r="D9" s="60"/>
      <c r="E9" s="60"/>
      <c r="F9" s="60"/>
      <c r="G9" s="40"/>
      <c r="H9" s="40"/>
      <c r="I9" s="40"/>
      <c r="J9" s="40"/>
      <c r="K9" s="40"/>
      <c r="M9" s="52"/>
    </row>
    <row r="10" spans="2:13" x14ac:dyDescent="0.25">
      <c r="B10" s="51"/>
      <c r="D10" s="60"/>
      <c r="E10" s="60"/>
      <c r="F10" s="60"/>
      <c r="G10" s="40"/>
      <c r="H10" s="40"/>
      <c r="I10" s="40"/>
      <c r="J10" s="40"/>
      <c r="K10" s="40"/>
      <c r="M10" s="52"/>
    </row>
    <row r="11" spans="2:13" s="56" customFormat="1" x14ac:dyDescent="0.25">
      <c r="B11" s="54"/>
      <c r="C11" s="231" t="s">
        <v>295</v>
      </c>
      <c r="D11" s="392" t="s">
        <v>296</v>
      </c>
      <c r="E11" s="392"/>
      <c r="F11" s="392"/>
      <c r="G11" s="392"/>
      <c r="H11" s="392"/>
      <c r="I11" s="392"/>
      <c r="J11" s="392"/>
      <c r="K11" s="392"/>
      <c r="L11" s="232" t="s">
        <v>297</v>
      </c>
      <c r="M11" s="55"/>
    </row>
    <row r="12" spans="2:13" ht="15" customHeight="1" x14ac:dyDescent="0.25">
      <c r="B12" s="51"/>
      <c r="C12" s="233">
        <v>1</v>
      </c>
      <c r="D12" s="393" t="s">
        <v>867</v>
      </c>
      <c r="E12" s="394" t="s">
        <v>498</v>
      </c>
      <c r="F12" s="394" t="s">
        <v>498</v>
      </c>
      <c r="G12" s="394" t="s">
        <v>498</v>
      </c>
      <c r="H12" s="394" t="s">
        <v>498</v>
      </c>
      <c r="I12" s="394" t="s">
        <v>498</v>
      </c>
      <c r="J12" s="394" t="s">
        <v>498</v>
      </c>
      <c r="K12" s="395" t="s">
        <v>498</v>
      </c>
      <c r="L12" s="235"/>
      <c r="M12" s="52"/>
    </row>
    <row r="13" spans="2:13" ht="15" customHeight="1" x14ac:dyDescent="0.25">
      <c r="B13" s="51"/>
      <c r="C13" s="233">
        <v>2</v>
      </c>
      <c r="D13" s="386" t="s">
        <v>298</v>
      </c>
      <c r="E13" s="387" t="s">
        <v>298</v>
      </c>
      <c r="F13" s="387" t="s">
        <v>298</v>
      </c>
      <c r="G13" s="387" t="s">
        <v>298</v>
      </c>
      <c r="H13" s="387" t="s">
        <v>298</v>
      </c>
      <c r="I13" s="387" t="s">
        <v>298</v>
      </c>
      <c r="J13" s="387" t="s">
        <v>298</v>
      </c>
      <c r="K13" s="388" t="s">
        <v>298</v>
      </c>
      <c r="L13" s="235" t="s">
        <v>299</v>
      </c>
      <c r="M13" s="52"/>
    </row>
    <row r="14" spans="2:13" ht="15" customHeight="1" x14ac:dyDescent="0.25">
      <c r="B14" s="51"/>
      <c r="C14" s="233">
        <v>3</v>
      </c>
      <c r="D14" s="386" t="s">
        <v>868</v>
      </c>
      <c r="E14" s="387" t="s">
        <v>520</v>
      </c>
      <c r="F14" s="387" t="s">
        <v>520</v>
      </c>
      <c r="G14" s="387" t="s">
        <v>520</v>
      </c>
      <c r="H14" s="387" t="s">
        <v>520</v>
      </c>
      <c r="I14" s="387" t="s">
        <v>520</v>
      </c>
      <c r="J14" s="387" t="s">
        <v>520</v>
      </c>
      <c r="K14" s="388" t="s">
        <v>520</v>
      </c>
      <c r="L14" s="235" t="s">
        <v>300</v>
      </c>
      <c r="M14" s="52"/>
    </row>
    <row r="15" spans="2:13" ht="15" customHeight="1" x14ac:dyDescent="0.25">
      <c r="B15" s="51"/>
      <c r="C15" s="233">
        <v>4</v>
      </c>
      <c r="D15" s="386" t="s">
        <v>869</v>
      </c>
      <c r="E15" s="387" t="s">
        <v>521</v>
      </c>
      <c r="F15" s="387" t="s">
        <v>521</v>
      </c>
      <c r="G15" s="387" t="s">
        <v>521</v>
      </c>
      <c r="H15" s="387" t="s">
        <v>521</v>
      </c>
      <c r="I15" s="387" t="s">
        <v>521</v>
      </c>
      <c r="J15" s="387" t="s">
        <v>521</v>
      </c>
      <c r="K15" s="388" t="s">
        <v>521</v>
      </c>
      <c r="L15" s="234"/>
      <c r="M15" s="52"/>
    </row>
    <row r="16" spans="2:13" x14ac:dyDescent="0.25">
      <c r="B16" s="51"/>
      <c r="C16" s="233">
        <v>5</v>
      </c>
      <c r="D16" s="396" t="s">
        <v>451</v>
      </c>
      <c r="E16" s="397" t="s">
        <v>451</v>
      </c>
      <c r="F16" s="397" t="s">
        <v>451</v>
      </c>
      <c r="G16" s="397" t="s">
        <v>451</v>
      </c>
      <c r="H16" s="397" t="s">
        <v>451</v>
      </c>
      <c r="I16" s="397" t="s">
        <v>451</v>
      </c>
      <c r="J16" s="397" t="s">
        <v>451</v>
      </c>
      <c r="K16" s="398" t="s">
        <v>451</v>
      </c>
      <c r="L16" s="235"/>
      <c r="M16" s="52"/>
    </row>
    <row r="17" spans="2:13" x14ac:dyDescent="0.25">
      <c r="B17" s="51"/>
      <c r="C17" s="233">
        <v>6</v>
      </c>
      <c r="D17" s="380" t="s">
        <v>522</v>
      </c>
      <c r="E17" s="381" t="s">
        <v>522</v>
      </c>
      <c r="F17" s="381" t="s">
        <v>522</v>
      </c>
      <c r="G17" s="381" t="s">
        <v>522</v>
      </c>
      <c r="H17" s="381" t="s">
        <v>522</v>
      </c>
      <c r="I17" s="381" t="s">
        <v>522</v>
      </c>
      <c r="J17" s="381" t="s">
        <v>522</v>
      </c>
      <c r="K17" s="382" t="s">
        <v>522</v>
      </c>
      <c r="L17" s="233"/>
      <c r="M17" s="52"/>
    </row>
    <row r="18" spans="2:13" x14ac:dyDescent="0.25">
      <c r="B18" s="51"/>
      <c r="C18" s="233">
        <v>7</v>
      </c>
      <c r="D18" s="380" t="s">
        <v>870</v>
      </c>
      <c r="E18" s="381" t="s">
        <v>518</v>
      </c>
      <c r="F18" s="381" t="s">
        <v>518</v>
      </c>
      <c r="G18" s="381" t="s">
        <v>518</v>
      </c>
      <c r="H18" s="381" t="s">
        <v>518</v>
      </c>
      <c r="I18" s="381" t="s">
        <v>518</v>
      </c>
      <c r="J18" s="381" t="s">
        <v>518</v>
      </c>
      <c r="K18" s="382" t="s">
        <v>518</v>
      </c>
      <c r="L18" s="235">
        <v>7</v>
      </c>
      <c r="M18" s="52"/>
    </row>
    <row r="19" spans="2:13" x14ac:dyDescent="0.25">
      <c r="B19" s="51"/>
      <c r="C19" s="233">
        <v>8</v>
      </c>
      <c r="D19" s="380" t="s">
        <v>54</v>
      </c>
      <c r="E19" s="381" t="s">
        <v>54</v>
      </c>
      <c r="F19" s="381" t="s">
        <v>54</v>
      </c>
      <c r="G19" s="381" t="s">
        <v>54</v>
      </c>
      <c r="H19" s="381" t="s">
        <v>54</v>
      </c>
      <c r="I19" s="381" t="s">
        <v>54</v>
      </c>
      <c r="J19" s="381" t="s">
        <v>54</v>
      </c>
      <c r="K19" s="382" t="s">
        <v>54</v>
      </c>
      <c r="L19" s="234"/>
      <c r="M19" s="52"/>
    </row>
    <row r="20" spans="2:13" x14ac:dyDescent="0.25">
      <c r="B20" s="51"/>
      <c r="C20" s="233">
        <v>9</v>
      </c>
      <c r="D20" s="380" t="s">
        <v>871</v>
      </c>
      <c r="E20" s="381" t="s">
        <v>519</v>
      </c>
      <c r="F20" s="381" t="s">
        <v>519</v>
      </c>
      <c r="G20" s="381" t="s">
        <v>519</v>
      </c>
      <c r="H20" s="381" t="s">
        <v>519</v>
      </c>
      <c r="I20" s="381" t="s">
        <v>519</v>
      </c>
      <c r="J20" s="381" t="s">
        <v>519</v>
      </c>
      <c r="K20" s="382" t="s">
        <v>519</v>
      </c>
      <c r="L20" s="234"/>
      <c r="M20" s="52"/>
    </row>
    <row r="21" spans="2:13" x14ac:dyDescent="0.25">
      <c r="B21" s="51"/>
      <c r="C21" s="233">
        <v>10</v>
      </c>
      <c r="D21" s="380" t="s">
        <v>406</v>
      </c>
      <c r="E21" s="381" t="s">
        <v>406</v>
      </c>
      <c r="F21" s="381" t="s">
        <v>406</v>
      </c>
      <c r="G21" s="381" t="s">
        <v>406</v>
      </c>
      <c r="H21" s="381" t="s">
        <v>406</v>
      </c>
      <c r="I21" s="381" t="s">
        <v>406</v>
      </c>
      <c r="J21" s="381" t="s">
        <v>406</v>
      </c>
      <c r="K21" s="382" t="s">
        <v>406</v>
      </c>
      <c r="L21" s="235"/>
      <c r="M21" s="52"/>
    </row>
    <row r="22" spans="2:13" x14ac:dyDescent="0.25">
      <c r="B22" s="51"/>
      <c r="C22" s="233">
        <v>11</v>
      </c>
      <c r="D22" s="396" t="s">
        <v>872</v>
      </c>
      <c r="E22" s="397"/>
      <c r="F22" s="397"/>
      <c r="G22" s="397"/>
      <c r="H22" s="397"/>
      <c r="I22" s="397"/>
      <c r="J22" s="397"/>
      <c r="K22" s="295"/>
      <c r="L22" s="235" t="s">
        <v>539</v>
      </c>
      <c r="M22" s="52"/>
    </row>
    <row r="23" spans="2:13" x14ac:dyDescent="0.25">
      <c r="B23" s="51"/>
      <c r="C23" s="233">
        <v>12</v>
      </c>
      <c r="D23" s="380" t="s">
        <v>405</v>
      </c>
      <c r="E23" s="381" t="s">
        <v>405</v>
      </c>
      <c r="F23" s="381" t="s">
        <v>405</v>
      </c>
      <c r="G23" s="381" t="s">
        <v>405</v>
      </c>
      <c r="H23" s="381" t="s">
        <v>405</v>
      </c>
      <c r="I23" s="381" t="s">
        <v>405</v>
      </c>
      <c r="J23" s="381" t="s">
        <v>405</v>
      </c>
      <c r="K23" s="382" t="s">
        <v>405</v>
      </c>
      <c r="L23" s="234"/>
      <c r="M23" s="52"/>
    </row>
    <row r="24" spans="2:13" x14ac:dyDescent="0.25">
      <c r="B24" s="51"/>
      <c r="C24" s="233">
        <v>13</v>
      </c>
      <c r="D24" s="380" t="s">
        <v>873</v>
      </c>
      <c r="E24" s="381" t="s">
        <v>523</v>
      </c>
      <c r="F24" s="381" t="s">
        <v>523</v>
      </c>
      <c r="G24" s="381" t="s">
        <v>523</v>
      </c>
      <c r="H24" s="381" t="s">
        <v>523</v>
      </c>
      <c r="I24" s="381" t="s">
        <v>523</v>
      </c>
      <c r="J24" s="381" t="s">
        <v>523</v>
      </c>
      <c r="K24" s="382" t="s">
        <v>523</v>
      </c>
      <c r="L24" s="235">
        <v>10</v>
      </c>
      <c r="M24" s="52"/>
    </row>
    <row r="25" spans="2:13" x14ac:dyDescent="0.25">
      <c r="B25" s="51"/>
      <c r="C25" s="233">
        <v>14</v>
      </c>
      <c r="D25" s="380" t="s">
        <v>353</v>
      </c>
      <c r="E25" s="381" t="s">
        <v>353</v>
      </c>
      <c r="F25" s="381" t="s">
        <v>353</v>
      </c>
      <c r="G25" s="381" t="s">
        <v>353</v>
      </c>
      <c r="H25" s="381" t="s">
        <v>353</v>
      </c>
      <c r="I25" s="381" t="s">
        <v>353</v>
      </c>
      <c r="J25" s="381" t="s">
        <v>353</v>
      </c>
      <c r="K25" s="382" t="s">
        <v>353</v>
      </c>
      <c r="L25" s="234"/>
      <c r="M25" s="52"/>
    </row>
    <row r="26" spans="2:13" x14ac:dyDescent="0.25">
      <c r="B26" s="51"/>
      <c r="C26" s="233">
        <v>15</v>
      </c>
      <c r="D26" s="380" t="s">
        <v>301</v>
      </c>
      <c r="E26" s="381" t="s">
        <v>301</v>
      </c>
      <c r="F26" s="381" t="s">
        <v>301</v>
      </c>
      <c r="G26" s="381" t="s">
        <v>301</v>
      </c>
      <c r="H26" s="381" t="s">
        <v>301</v>
      </c>
      <c r="I26" s="381" t="s">
        <v>301</v>
      </c>
      <c r="J26" s="381" t="s">
        <v>301</v>
      </c>
      <c r="K26" s="382" t="s">
        <v>301</v>
      </c>
      <c r="L26" s="235">
        <v>11</v>
      </c>
      <c r="M26" s="52"/>
    </row>
    <row r="27" spans="2:13" x14ac:dyDescent="0.25">
      <c r="B27" s="51"/>
      <c r="C27" s="233">
        <v>16</v>
      </c>
      <c r="D27" s="380" t="s">
        <v>302</v>
      </c>
      <c r="E27" s="381" t="s">
        <v>302</v>
      </c>
      <c r="F27" s="381" t="s">
        <v>302</v>
      </c>
      <c r="G27" s="381" t="s">
        <v>302</v>
      </c>
      <c r="H27" s="381" t="s">
        <v>302</v>
      </c>
      <c r="I27" s="381" t="s">
        <v>302</v>
      </c>
      <c r="J27" s="381" t="s">
        <v>302</v>
      </c>
      <c r="K27" s="382" t="s">
        <v>302</v>
      </c>
      <c r="L27" s="234"/>
      <c r="M27" s="52"/>
    </row>
    <row r="28" spans="2:13" x14ac:dyDescent="0.25">
      <c r="B28" s="51"/>
      <c r="C28" s="233">
        <v>17</v>
      </c>
      <c r="D28" s="380" t="s">
        <v>874</v>
      </c>
      <c r="E28" s="381" t="s">
        <v>524</v>
      </c>
      <c r="F28" s="381" t="s">
        <v>524</v>
      </c>
      <c r="G28" s="381" t="s">
        <v>524</v>
      </c>
      <c r="H28" s="381" t="s">
        <v>524</v>
      </c>
      <c r="I28" s="381" t="s">
        <v>524</v>
      </c>
      <c r="J28" s="381" t="s">
        <v>524</v>
      </c>
      <c r="K28" s="382" t="s">
        <v>524</v>
      </c>
      <c r="L28" s="235"/>
      <c r="M28" s="52"/>
    </row>
    <row r="29" spans="2:13" x14ac:dyDescent="0.25">
      <c r="B29" s="51"/>
      <c r="C29" s="233">
        <v>18</v>
      </c>
      <c r="D29" s="380" t="s">
        <v>875</v>
      </c>
      <c r="E29" s="381" t="s">
        <v>525</v>
      </c>
      <c r="F29" s="381" t="s">
        <v>525</v>
      </c>
      <c r="G29" s="381" t="s">
        <v>525</v>
      </c>
      <c r="H29" s="381" t="s">
        <v>525</v>
      </c>
      <c r="I29" s="381" t="s">
        <v>525</v>
      </c>
      <c r="J29" s="381" t="s">
        <v>525</v>
      </c>
      <c r="K29" s="382" t="s">
        <v>525</v>
      </c>
      <c r="L29" s="235">
        <v>12</v>
      </c>
      <c r="M29" s="52"/>
    </row>
    <row r="30" spans="2:13" x14ac:dyDescent="0.25">
      <c r="B30" s="51"/>
      <c r="C30" s="233">
        <v>19</v>
      </c>
      <c r="D30" s="380" t="s">
        <v>526</v>
      </c>
      <c r="E30" s="381" t="s">
        <v>526</v>
      </c>
      <c r="F30" s="381" t="s">
        <v>526</v>
      </c>
      <c r="G30" s="381" t="s">
        <v>526</v>
      </c>
      <c r="H30" s="381" t="s">
        <v>526</v>
      </c>
      <c r="I30" s="381" t="s">
        <v>526</v>
      </c>
      <c r="J30" s="381" t="s">
        <v>526</v>
      </c>
      <c r="K30" s="382" t="s">
        <v>526</v>
      </c>
      <c r="L30" s="235">
        <v>13</v>
      </c>
      <c r="M30" s="52"/>
    </row>
    <row r="31" spans="2:13" x14ac:dyDescent="0.25">
      <c r="B31" s="51"/>
      <c r="C31" s="233">
        <v>20</v>
      </c>
      <c r="D31" s="380" t="s">
        <v>413</v>
      </c>
      <c r="E31" s="381" t="s">
        <v>413</v>
      </c>
      <c r="F31" s="381" t="s">
        <v>413</v>
      </c>
      <c r="G31" s="381" t="s">
        <v>413</v>
      </c>
      <c r="H31" s="381" t="s">
        <v>413</v>
      </c>
      <c r="I31" s="381" t="s">
        <v>413</v>
      </c>
      <c r="J31" s="381" t="s">
        <v>413</v>
      </c>
      <c r="K31" s="382" t="s">
        <v>413</v>
      </c>
      <c r="L31" s="234"/>
      <c r="M31" s="52"/>
    </row>
    <row r="32" spans="2:13" x14ac:dyDescent="0.25">
      <c r="B32" s="51"/>
      <c r="C32" s="233">
        <v>21</v>
      </c>
      <c r="D32" s="380" t="s">
        <v>303</v>
      </c>
      <c r="E32" s="381" t="s">
        <v>303</v>
      </c>
      <c r="F32" s="381" t="s">
        <v>303</v>
      </c>
      <c r="G32" s="381" t="s">
        <v>303</v>
      </c>
      <c r="H32" s="381" t="s">
        <v>303</v>
      </c>
      <c r="I32" s="381" t="s">
        <v>303</v>
      </c>
      <c r="J32" s="381" t="s">
        <v>303</v>
      </c>
      <c r="K32" s="382" t="s">
        <v>303</v>
      </c>
      <c r="L32" s="233"/>
      <c r="M32" s="52"/>
    </row>
    <row r="33" spans="2:26" x14ac:dyDescent="0.25">
      <c r="B33" s="51"/>
      <c r="C33" s="233">
        <v>22</v>
      </c>
      <c r="D33" s="380" t="s">
        <v>876</v>
      </c>
      <c r="E33" s="381" t="s">
        <v>527</v>
      </c>
      <c r="F33" s="381" t="s">
        <v>527</v>
      </c>
      <c r="G33" s="381" t="s">
        <v>527</v>
      </c>
      <c r="H33" s="381" t="s">
        <v>527</v>
      </c>
      <c r="I33" s="381" t="s">
        <v>527</v>
      </c>
      <c r="J33" s="381" t="s">
        <v>527</v>
      </c>
      <c r="K33" s="382" t="s">
        <v>527</v>
      </c>
      <c r="L33" s="233"/>
      <c r="M33" s="52"/>
    </row>
    <row r="34" spans="2:26" x14ac:dyDescent="0.25">
      <c r="B34" s="51"/>
      <c r="C34" s="233">
        <v>23</v>
      </c>
      <c r="D34" s="380" t="s">
        <v>877</v>
      </c>
      <c r="E34" s="381" t="s">
        <v>528</v>
      </c>
      <c r="F34" s="381" t="s">
        <v>528</v>
      </c>
      <c r="G34" s="381" t="s">
        <v>528</v>
      </c>
      <c r="H34" s="381" t="s">
        <v>528</v>
      </c>
      <c r="I34" s="381" t="s">
        <v>528</v>
      </c>
      <c r="J34" s="381" t="s">
        <v>528</v>
      </c>
      <c r="K34" s="382" t="s">
        <v>528</v>
      </c>
      <c r="L34" s="233"/>
      <c r="M34" s="52"/>
    </row>
    <row r="35" spans="2:26" x14ac:dyDescent="0.25">
      <c r="B35" s="51"/>
      <c r="C35" s="233">
        <v>24</v>
      </c>
      <c r="D35" s="380" t="s">
        <v>347</v>
      </c>
      <c r="E35" s="381" t="s">
        <v>347</v>
      </c>
      <c r="F35" s="381" t="s">
        <v>347</v>
      </c>
      <c r="G35" s="381" t="s">
        <v>347</v>
      </c>
      <c r="H35" s="381" t="s">
        <v>347</v>
      </c>
      <c r="I35" s="381" t="s">
        <v>347</v>
      </c>
      <c r="J35" s="381" t="s">
        <v>347</v>
      </c>
      <c r="K35" s="382" t="s">
        <v>347</v>
      </c>
      <c r="L35" s="234"/>
      <c r="M35" s="52"/>
    </row>
    <row r="36" spans="2:26" x14ac:dyDescent="0.25">
      <c r="B36" s="51"/>
      <c r="C36" s="233">
        <v>25</v>
      </c>
      <c r="D36" s="384" t="s">
        <v>304</v>
      </c>
      <c r="E36" s="384" t="s">
        <v>304</v>
      </c>
      <c r="F36" s="384" t="s">
        <v>304</v>
      </c>
      <c r="G36" s="384" t="s">
        <v>304</v>
      </c>
      <c r="H36" s="384" t="s">
        <v>304</v>
      </c>
      <c r="I36" s="384" t="s">
        <v>304</v>
      </c>
      <c r="J36" s="384" t="s">
        <v>304</v>
      </c>
      <c r="K36" s="384" t="s">
        <v>304</v>
      </c>
      <c r="L36" s="233"/>
      <c r="M36" s="52"/>
    </row>
    <row r="37" spans="2:26" x14ac:dyDescent="0.25">
      <c r="B37" s="51"/>
      <c r="C37" s="233">
        <v>26</v>
      </c>
      <c r="D37" s="380" t="s">
        <v>529</v>
      </c>
      <c r="E37" s="381" t="s">
        <v>529</v>
      </c>
      <c r="F37" s="381" t="s">
        <v>529</v>
      </c>
      <c r="G37" s="381" t="s">
        <v>529</v>
      </c>
      <c r="H37" s="381" t="s">
        <v>529</v>
      </c>
      <c r="I37" s="381" t="s">
        <v>529</v>
      </c>
      <c r="J37" s="381" t="s">
        <v>529</v>
      </c>
      <c r="K37" s="382" t="s">
        <v>529</v>
      </c>
      <c r="L37" s="233"/>
      <c r="M37" s="52"/>
    </row>
    <row r="38" spans="2:26" x14ac:dyDescent="0.25">
      <c r="B38" s="51"/>
      <c r="C38" s="233">
        <v>27</v>
      </c>
      <c r="D38" s="380" t="s">
        <v>878</v>
      </c>
      <c r="E38" s="381" t="s">
        <v>499</v>
      </c>
      <c r="F38" s="381" t="s">
        <v>499</v>
      </c>
      <c r="G38" s="381" t="s">
        <v>499</v>
      </c>
      <c r="H38" s="381" t="s">
        <v>499</v>
      </c>
      <c r="I38" s="381" t="s">
        <v>499</v>
      </c>
      <c r="J38" s="381" t="s">
        <v>499</v>
      </c>
      <c r="K38" s="382" t="s">
        <v>499</v>
      </c>
      <c r="L38" s="234"/>
      <c r="M38" s="52"/>
    </row>
    <row r="39" spans="2:26" x14ac:dyDescent="0.25">
      <c r="B39" s="51"/>
      <c r="C39" s="233">
        <v>28</v>
      </c>
      <c r="D39" s="380" t="s">
        <v>305</v>
      </c>
      <c r="E39" s="381" t="s">
        <v>305</v>
      </c>
      <c r="F39" s="381" t="s">
        <v>305</v>
      </c>
      <c r="G39" s="381" t="s">
        <v>305</v>
      </c>
      <c r="H39" s="381" t="s">
        <v>305</v>
      </c>
      <c r="I39" s="381" t="s">
        <v>305</v>
      </c>
      <c r="J39" s="381" t="s">
        <v>305</v>
      </c>
      <c r="K39" s="382" t="s">
        <v>305</v>
      </c>
      <c r="L39" s="233"/>
      <c r="M39" s="52"/>
    </row>
    <row r="40" spans="2:26" x14ac:dyDescent="0.25">
      <c r="B40" s="51"/>
      <c r="C40" s="233">
        <v>29</v>
      </c>
      <c r="D40" s="380" t="s">
        <v>879</v>
      </c>
      <c r="E40" s="381" t="s">
        <v>530</v>
      </c>
      <c r="F40" s="381" t="s">
        <v>530</v>
      </c>
      <c r="G40" s="381" t="s">
        <v>530</v>
      </c>
      <c r="H40" s="381" t="s">
        <v>530</v>
      </c>
      <c r="I40" s="381" t="s">
        <v>530</v>
      </c>
      <c r="J40" s="381" t="s">
        <v>530</v>
      </c>
      <c r="K40" s="382" t="s">
        <v>530</v>
      </c>
      <c r="L40" s="233"/>
      <c r="M40" s="52"/>
    </row>
    <row r="41" spans="2:26" x14ac:dyDescent="0.25">
      <c r="B41" s="51"/>
      <c r="C41" s="233">
        <v>30</v>
      </c>
      <c r="D41" s="380" t="s">
        <v>887</v>
      </c>
      <c r="E41" s="381" t="s">
        <v>531</v>
      </c>
      <c r="F41" s="381" t="s">
        <v>531</v>
      </c>
      <c r="G41" s="381" t="s">
        <v>531</v>
      </c>
      <c r="H41" s="381" t="s">
        <v>531</v>
      </c>
      <c r="I41" s="381" t="s">
        <v>531</v>
      </c>
      <c r="J41" s="381" t="s">
        <v>531</v>
      </c>
      <c r="K41" s="382" t="s">
        <v>531</v>
      </c>
      <c r="L41" s="233"/>
      <c r="M41" s="52"/>
    </row>
    <row r="42" spans="2:26" x14ac:dyDescent="0.25">
      <c r="B42" s="51"/>
      <c r="C42" s="233">
        <v>31</v>
      </c>
      <c r="D42" s="380" t="s">
        <v>886</v>
      </c>
      <c r="E42" s="381" t="s">
        <v>532</v>
      </c>
      <c r="F42" s="381" t="s">
        <v>532</v>
      </c>
      <c r="G42" s="381" t="s">
        <v>532</v>
      </c>
      <c r="H42" s="381" t="s">
        <v>532</v>
      </c>
      <c r="I42" s="381" t="s">
        <v>532</v>
      </c>
      <c r="J42" s="381" t="s">
        <v>532</v>
      </c>
      <c r="K42" s="382" t="s">
        <v>532</v>
      </c>
      <c r="L42" s="235">
        <v>14</v>
      </c>
      <c r="M42" s="52"/>
    </row>
    <row r="43" spans="2:26" x14ac:dyDescent="0.25">
      <c r="B43" s="51"/>
      <c r="C43" s="233">
        <v>32</v>
      </c>
      <c r="D43" s="380" t="s">
        <v>885</v>
      </c>
      <c r="E43" s="381" t="s">
        <v>533</v>
      </c>
      <c r="F43" s="381" t="s">
        <v>533</v>
      </c>
      <c r="G43" s="381" t="s">
        <v>533</v>
      </c>
      <c r="H43" s="381" t="s">
        <v>533</v>
      </c>
      <c r="I43" s="381" t="s">
        <v>533</v>
      </c>
      <c r="J43" s="381" t="s">
        <v>533</v>
      </c>
      <c r="K43" s="382" t="s">
        <v>533</v>
      </c>
      <c r="L43" s="234"/>
      <c r="M43" s="52"/>
    </row>
    <row r="44" spans="2:26" x14ac:dyDescent="0.25">
      <c r="B44" s="51"/>
      <c r="C44" s="233">
        <v>33</v>
      </c>
      <c r="D44" s="380" t="s">
        <v>321</v>
      </c>
      <c r="E44" s="381" t="s">
        <v>321</v>
      </c>
      <c r="F44" s="381" t="s">
        <v>321</v>
      </c>
      <c r="G44" s="381" t="s">
        <v>321</v>
      </c>
      <c r="H44" s="381" t="s">
        <v>321</v>
      </c>
      <c r="I44" s="381" t="s">
        <v>321</v>
      </c>
      <c r="J44" s="381" t="s">
        <v>321</v>
      </c>
      <c r="K44" s="382" t="s">
        <v>321</v>
      </c>
      <c r="L44" s="234"/>
      <c r="M44" s="52"/>
    </row>
    <row r="45" spans="2:26" x14ac:dyDescent="0.25">
      <c r="B45" s="51"/>
      <c r="C45" s="233">
        <v>34</v>
      </c>
      <c r="D45" s="380" t="s">
        <v>308</v>
      </c>
      <c r="E45" s="381" t="s">
        <v>308</v>
      </c>
      <c r="F45" s="381" t="s">
        <v>308</v>
      </c>
      <c r="G45" s="381" t="s">
        <v>308</v>
      </c>
      <c r="H45" s="381" t="s">
        <v>308</v>
      </c>
      <c r="I45" s="381" t="s">
        <v>308</v>
      </c>
      <c r="J45" s="381" t="s">
        <v>308</v>
      </c>
      <c r="K45" s="382" t="s">
        <v>308</v>
      </c>
      <c r="L45" s="234"/>
      <c r="M45" s="52"/>
    </row>
    <row r="46" spans="2:26" x14ac:dyDescent="0.25">
      <c r="B46" s="51"/>
      <c r="C46" s="233">
        <v>35</v>
      </c>
      <c r="D46" s="380" t="s">
        <v>306</v>
      </c>
      <c r="E46" s="381" t="s">
        <v>306</v>
      </c>
      <c r="F46" s="381" t="s">
        <v>306</v>
      </c>
      <c r="G46" s="381" t="s">
        <v>306</v>
      </c>
      <c r="H46" s="381" t="s">
        <v>306</v>
      </c>
      <c r="I46" s="381" t="s">
        <v>306</v>
      </c>
      <c r="J46" s="381" t="s">
        <v>306</v>
      </c>
      <c r="K46" s="382" t="s">
        <v>306</v>
      </c>
      <c r="L46" s="235">
        <v>15</v>
      </c>
      <c r="M46" s="52"/>
    </row>
    <row r="47" spans="2:26" x14ac:dyDescent="0.25">
      <c r="B47" s="51"/>
      <c r="C47" s="233">
        <v>36</v>
      </c>
      <c r="D47" s="380" t="s">
        <v>884</v>
      </c>
      <c r="E47" s="381" t="s">
        <v>534</v>
      </c>
      <c r="F47" s="381" t="s">
        <v>534</v>
      </c>
      <c r="G47" s="381" t="s">
        <v>534</v>
      </c>
      <c r="H47" s="381" t="s">
        <v>534</v>
      </c>
      <c r="I47" s="381" t="s">
        <v>534</v>
      </c>
      <c r="J47" s="381" t="s">
        <v>534</v>
      </c>
      <c r="K47" s="382" t="s">
        <v>534</v>
      </c>
      <c r="L47" s="234"/>
      <c r="M47" s="52"/>
      <c r="S47" s="385"/>
      <c r="T47" s="385"/>
      <c r="U47" s="385"/>
      <c r="V47" s="385"/>
      <c r="W47" s="385"/>
      <c r="X47" s="385"/>
      <c r="Y47" s="385"/>
      <c r="Z47" s="385"/>
    </row>
    <row r="48" spans="2:26" x14ac:dyDescent="0.25">
      <c r="B48" s="51"/>
      <c r="C48" s="233">
        <v>37</v>
      </c>
      <c r="D48" s="380" t="s">
        <v>883</v>
      </c>
      <c r="E48" s="381" t="s">
        <v>535</v>
      </c>
      <c r="F48" s="381" t="s">
        <v>535</v>
      </c>
      <c r="G48" s="381" t="s">
        <v>535</v>
      </c>
      <c r="H48" s="381" t="s">
        <v>535</v>
      </c>
      <c r="I48" s="381" t="s">
        <v>535</v>
      </c>
      <c r="J48" s="381" t="s">
        <v>535</v>
      </c>
      <c r="K48" s="382" t="s">
        <v>535</v>
      </c>
      <c r="L48" s="234"/>
      <c r="M48" s="52"/>
    </row>
    <row r="49" spans="2:13" x14ac:dyDescent="0.25">
      <c r="B49" s="51"/>
      <c r="C49" s="233">
        <v>38</v>
      </c>
      <c r="D49" s="380" t="s">
        <v>882</v>
      </c>
      <c r="E49" s="381" t="s">
        <v>536</v>
      </c>
      <c r="F49" s="381" t="s">
        <v>536</v>
      </c>
      <c r="G49" s="381" t="s">
        <v>536</v>
      </c>
      <c r="H49" s="381" t="s">
        <v>536</v>
      </c>
      <c r="I49" s="381" t="s">
        <v>536</v>
      </c>
      <c r="J49" s="381" t="s">
        <v>536</v>
      </c>
      <c r="K49" s="382" t="s">
        <v>536</v>
      </c>
      <c r="L49" s="234"/>
      <c r="M49" s="52"/>
    </row>
    <row r="50" spans="2:13" x14ac:dyDescent="0.25">
      <c r="B50" s="51"/>
      <c r="C50" s="233">
        <v>39</v>
      </c>
      <c r="D50" s="380" t="s">
        <v>881</v>
      </c>
      <c r="E50" s="381" t="s">
        <v>537</v>
      </c>
      <c r="F50" s="381" t="s">
        <v>537</v>
      </c>
      <c r="G50" s="381" t="s">
        <v>537</v>
      </c>
      <c r="H50" s="381" t="s">
        <v>537</v>
      </c>
      <c r="I50" s="381" t="s">
        <v>537</v>
      </c>
      <c r="J50" s="381" t="s">
        <v>537</v>
      </c>
      <c r="K50" s="382" t="s">
        <v>537</v>
      </c>
      <c r="L50" s="234"/>
      <c r="M50" s="52"/>
    </row>
    <row r="51" spans="2:13" x14ac:dyDescent="0.25">
      <c r="B51" s="51"/>
      <c r="C51" s="233">
        <v>40</v>
      </c>
      <c r="D51" s="380" t="s">
        <v>880</v>
      </c>
      <c r="E51" s="381" t="s">
        <v>538</v>
      </c>
      <c r="F51" s="381" t="s">
        <v>538</v>
      </c>
      <c r="G51" s="381" t="s">
        <v>538</v>
      </c>
      <c r="H51" s="381" t="s">
        <v>538</v>
      </c>
      <c r="I51" s="381" t="s">
        <v>538</v>
      </c>
      <c r="J51" s="381" t="s">
        <v>538</v>
      </c>
      <c r="K51" s="382" t="s">
        <v>538</v>
      </c>
      <c r="L51" s="234"/>
      <c r="M51" s="52"/>
    </row>
    <row r="52" spans="2:13" x14ac:dyDescent="0.25">
      <c r="B52" s="51"/>
      <c r="C52" s="233"/>
      <c r="D52" s="383"/>
      <c r="E52" s="383"/>
      <c r="F52" s="383"/>
      <c r="G52" s="383"/>
      <c r="H52" s="383"/>
      <c r="I52" s="383"/>
      <c r="J52" s="383"/>
      <c r="K52" s="383"/>
      <c r="L52" s="233"/>
      <c r="M52" s="52"/>
    </row>
    <row r="53" spans="2:13" ht="15.75" thickBot="1" x14ac:dyDescent="0.3">
      <c r="B53" s="57"/>
      <c r="C53" s="58"/>
      <c r="D53" s="58"/>
      <c r="E53" s="58"/>
      <c r="F53" s="58"/>
      <c r="G53" s="58"/>
      <c r="H53" s="58"/>
      <c r="I53" s="58"/>
      <c r="J53" s="58"/>
      <c r="K53" s="58"/>
      <c r="L53" s="83"/>
      <c r="M53" s="59"/>
    </row>
    <row r="54" spans="2:13" x14ac:dyDescent="0.25">
      <c r="C54" s="1"/>
      <c r="L54" s="80"/>
    </row>
    <row r="55" spans="2:13" x14ac:dyDescent="0.25">
      <c r="C55" s="1"/>
      <c r="L55" s="80"/>
    </row>
    <row r="56" spans="2:13" x14ac:dyDescent="0.25">
      <c r="C56" s="1"/>
      <c r="L56" s="80"/>
    </row>
    <row r="57" spans="2:13" x14ac:dyDescent="0.25">
      <c r="C57" s="1"/>
      <c r="L57" s="80"/>
    </row>
    <row r="58" spans="2:13" x14ac:dyDescent="0.25">
      <c r="C58" s="1"/>
      <c r="L58" s="80"/>
    </row>
    <row r="59" spans="2:13" x14ac:dyDescent="0.25">
      <c r="C59" s="1"/>
      <c r="L59" s="80"/>
    </row>
    <row r="60" spans="2:13" x14ac:dyDescent="0.25">
      <c r="C60" s="1"/>
      <c r="L60" s="80"/>
    </row>
    <row r="61" spans="2:13" x14ac:dyDescent="0.25">
      <c r="C61" s="1"/>
      <c r="L61" s="80"/>
    </row>
    <row r="62" spans="2:13" x14ac:dyDescent="0.25">
      <c r="C62" s="1"/>
      <c r="L62" s="80"/>
    </row>
    <row r="63" spans="2:13" x14ac:dyDescent="0.25">
      <c r="C63" s="1"/>
      <c r="L63" s="80"/>
    </row>
    <row r="64" spans="2:13" x14ac:dyDescent="0.25">
      <c r="C64" s="1"/>
      <c r="L64" s="80"/>
    </row>
    <row r="65" spans="3:12" x14ac:dyDescent="0.25">
      <c r="C65" s="1"/>
      <c r="L65" s="80"/>
    </row>
    <row r="66" spans="3:12" x14ac:dyDescent="0.25">
      <c r="C66" s="1"/>
      <c r="L66" s="80"/>
    </row>
    <row r="67" spans="3:12" x14ac:dyDescent="0.25">
      <c r="C67" s="1"/>
      <c r="L67" s="80"/>
    </row>
    <row r="68" spans="3:12" x14ac:dyDescent="0.25">
      <c r="C68" s="1"/>
      <c r="L68" s="80"/>
    </row>
    <row r="69" spans="3:12" x14ac:dyDescent="0.25">
      <c r="C69" s="1"/>
      <c r="L69" s="80"/>
    </row>
    <row r="70" spans="3:12" x14ac:dyDescent="0.25">
      <c r="C70" s="1"/>
      <c r="L70" s="80"/>
    </row>
    <row r="71" spans="3:12" x14ac:dyDescent="0.25">
      <c r="C71" s="1"/>
      <c r="L71" s="80"/>
    </row>
    <row r="72" spans="3:12" x14ac:dyDescent="0.25">
      <c r="C72" s="1"/>
      <c r="L72" s="80"/>
    </row>
    <row r="73" spans="3:12" x14ac:dyDescent="0.25">
      <c r="C73" s="1"/>
      <c r="L73" s="80"/>
    </row>
    <row r="74" spans="3:12" x14ac:dyDescent="0.25">
      <c r="C74" s="1"/>
      <c r="L74" s="80"/>
    </row>
    <row r="75" spans="3:12" x14ac:dyDescent="0.25">
      <c r="C75" s="1"/>
      <c r="L75" s="80"/>
    </row>
    <row r="76" spans="3:12" x14ac:dyDescent="0.25">
      <c r="C76" s="1"/>
      <c r="L76" s="80"/>
    </row>
    <row r="77" spans="3:12" x14ac:dyDescent="0.25">
      <c r="C77" s="1"/>
      <c r="L77" s="80"/>
    </row>
    <row r="78" spans="3:12" x14ac:dyDescent="0.25">
      <c r="C78" s="1"/>
      <c r="L78" s="80"/>
    </row>
    <row r="79" spans="3:12" x14ac:dyDescent="0.25">
      <c r="C79" s="1"/>
      <c r="L79" s="80"/>
    </row>
    <row r="80" spans="3:12" x14ac:dyDescent="0.25">
      <c r="C80" s="1"/>
      <c r="L80" s="80"/>
    </row>
    <row r="81" spans="3:12" x14ac:dyDescent="0.25">
      <c r="C81" s="1"/>
      <c r="L81" s="80"/>
    </row>
    <row r="82" spans="3:12" x14ac:dyDescent="0.25">
      <c r="C82" s="1"/>
      <c r="L82" s="80"/>
    </row>
    <row r="83" spans="3:12" x14ac:dyDescent="0.25">
      <c r="C83" s="1"/>
      <c r="L83" s="80"/>
    </row>
    <row r="84" spans="3:12" x14ac:dyDescent="0.25">
      <c r="C84" s="1"/>
      <c r="L84" s="80"/>
    </row>
    <row r="85" spans="3:12" x14ac:dyDescent="0.25">
      <c r="C85" s="1"/>
      <c r="L85" s="80"/>
    </row>
    <row r="86" spans="3:12" x14ac:dyDescent="0.25">
      <c r="C86" s="1"/>
      <c r="L86" s="80"/>
    </row>
    <row r="87" spans="3:12" x14ac:dyDescent="0.25">
      <c r="C87" s="1"/>
      <c r="L87" s="80"/>
    </row>
    <row r="88" spans="3:12" x14ac:dyDescent="0.25">
      <c r="C88" s="1"/>
      <c r="L88" s="80"/>
    </row>
    <row r="89" spans="3:12" x14ac:dyDescent="0.25">
      <c r="C89" s="1"/>
      <c r="L89" s="80"/>
    </row>
    <row r="90" spans="3:12" x14ac:dyDescent="0.25">
      <c r="C90" s="1"/>
      <c r="L90" s="80"/>
    </row>
    <row r="91" spans="3:12" x14ac:dyDescent="0.25">
      <c r="C91" s="1"/>
      <c r="L91" s="80"/>
    </row>
    <row r="92" spans="3:12" x14ac:dyDescent="0.25">
      <c r="C92" s="1"/>
      <c r="L92" s="80"/>
    </row>
    <row r="93" spans="3:12" x14ac:dyDescent="0.25">
      <c r="C93" s="1"/>
      <c r="L93" s="80"/>
    </row>
    <row r="94" spans="3:12" x14ac:dyDescent="0.25">
      <c r="C94" s="1"/>
      <c r="L94" s="80"/>
    </row>
    <row r="95" spans="3:12" x14ac:dyDescent="0.25">
      <c r="C95" s="1"/>
      <c r="L95" s="80"/>
    </row>
    <row r="96" spans="3:12" x14ac:dyDescent="0.25">
      <c r="C96" s="1"/>
      <c r="L96" s="80"/>
    </row>
    <row r="97" spans="3:12" x14ac:dyDescent="0.25">
      <c r="C97" s="1"/>
      <c r="L97" s="80"/>
    </row>
    <row r="98" spans="3:12" x14ac:dyDescent="0.25">
      <c r="C98" s="1"/>
      <c r="L98" s="80"/>
    </row>
    <row r="99" spans="3:12" x14ac:dyDescent="0.25">
      <c r="C99" s="1"/>
      <c r="L99" s="80"/>
    </row>
    <row r="100" spans="3:12" x14ac:dyDescent="0.25">
      <c r="C100" s="1"/>
      <c r="L100" s="80"/>
    </row>
    <row r="101" spans="3:12" x14ac:dyDescent="0.25">
      <c r="C101" s="1"/>
      <c r="L101" s="80"/>
    </row>
    <row r="102" spans="3:12" x14ac:dyDescent="0.25">
      <c r="C102" s="1"/>
      <c r="L102" s="80"/>
    </row>
    <row r="103" spans="3:12" x14ac:dyDescent="0.25">
      <c r="C103" s="1"/>
      <c r="L103" s="80"/>
    </row>
    <row r="104" spans="3:12" x14ac:dyDescent="0.25">
      <c r="C104" s="1"/>
      <c r="L104" s="80"/>
    </row>
    <row r="105" spans="3:12" x14ac:dyDescent="0.25">
      <c r="C105" s="1"/>
      <c r="L105" s="80"/>
    </row>
    <row r="106" spans="3:12" x14ac:dyDescent="0.25">
      <c r="C106" s="1"/>
      <c r="L106" s="80"/>
    </row>
    <row r="107" spans="3:12" x14ac:dyDescent="0.25">
      <c r="C107" s="1"/>
      <c r="L107" s="80"/>
    </row>
    <row r="108" spans="3:12" x14ac:dyDescent="0.25">
      <c r="C108" s="1"/>
      <c r="L108" s="80"/>
    </row>
    <row r="109" spans="3:12" x14ac:dyDescent="0.25">
      <c r="C109" s="1"/>
      <c r="L109" s="80"/>
    </row>
    <row r="110" spans="3:12" x14ac:dyDescent="0.25">
      <c r="C110" s="1"/>
      <c r="L110" s="80"/>
    </row>
    <row r="111" spans="3:12" x14ac:dyDescent="0.25">
      <c r="C111" s="1"/>
      <c r="L111" s="80"/>
    </row>
    <row r="112" spans="3:12" x14ac:dyDescent="0.25">
      <c r="C112" s="1"/>
      <c r="L112" s="80"/>
    </row>
    <row r="113" spans="3:12" x14ac:dyDescent="0.25">
      <c r="C113" s="1"/>
      <c r="L113" s="80"/>
    </row>
    <row r="114" spans="3:12" x14ac:dyDescent="0.25">
      <c r="C114" s="1"/>
      <c r="L114" s="80"/>
    </row>
    <row r="115" spans="3:12" x14ac:dyDescent="0.25">
      <c r="C115" s="1"/>
      <c r="L115" s="80"/>
    </row>
    <row r="116" spans="3:12" x14ac:dyDescent="0.25">
      <c r="C116" s="1"/>
      <c r="L116" s="80"/>
    </row>
    <row r="117" spans="3:12" x14ac:dyDescent="0.25">
      <c r="C117" s="1"/>
      <c r="L117" s="80"/>
    </row>
    <row r="118" spans="3:12" x14ac:dyDescent="0.25">
      <c r="C118" s="1"/>
      <c r="L118" s="80"/>
    </row>
    <row r="119" spans="3:12" x14ac:dyDescent="0.25">
      <c r="C119" s="1"/>
      <c r="L119" s="80"/>
    </row>
    <row r="120" spans="3:12" x14ac:dyDescent="0.25">
      <c r="C120" s="1"/>
      <c r="L120" s="80"/>
    </row>
    <row r="121" spans="3:12" x14ac:dyDescent="0.25">
      <c r="C121" s="1"/>
      <c r="L121" s="80"/>
    </row>
    <row r="122" spans="3:12" x14ac:dyDescent="0.25">
      <c r="C122" s="1"/>
      <c r="L122" s="80"/>
    </row>
    <row r="123" spans="3:12" x14ac:dyDescent="0.25">
      <c r="C123" s="1"/>
      <c r="L123" s="80"/>
    </row>
    <row r="124" spans="3:12" x14ac:dyDescent="0.25">
      <c r="C124" s="1"/>
      <c r="L124" s="80"/>
    </row>
    <row r="125" spans="3:12" x14ac:dyDescent="0.25">
      <c r="C125" s="1"/>
      <c r="L125" s="80"/>
    </row>
    <row r="126" spans="3:12" x14ac:dyDescent="0.25">
      <c r="C126" s="1"/>
      <c r="L126" s="80"/>
    </row>
    <row r="127" spans="3:12" x14ac:dyDescent="0.25">
      <c r="C127" s="1"/>
      <c r="L127" s="80"/>
    </row>
    <row r="128" spans="3:12" x14ac:dyDescent="0.25">
      <c r="C128" s="1"/>
      <c r="L128" s="80"/>
    </row>
    <row r="129" spans="3:12" x14ac:dyDescent="0.25">
      <c r="C129" s="1"/>
      <c r="L129" s="80"/>
    </row>
    <row r="130" spans="3:12" x14ac:dyDescent="0.25">
      <c r="C130" s="1"/>
      <c r="L130" s="80"/>
    </row>
    <row r="131" spans="3:12" x14ac:dyDescent="0.25">
      <c r="C131" s="1"/>
      <c r="L131" s="80"/>
    </row>
    <row r="132" spans="3:12" x14ac:dyDescent="0.25">
      <c r="C132" s="1"/>
      <c r="L132" s="80"/>
    </row>
    <row r="133" spans="3:12" x14ac:dyDescent="0.25">
      <c r="C133" s="1"/>
      <c r="L133" s="80"/>
    </row>
    <row r="134" spans="3:12" x14ac:dyDescent="0.25">
      <c r="C134" s="1"/>
      <c r="L134" s="80"/>
    </row>
    <row r="135" spans="3:12" x14ac:dyDescent="0.25">
      <c r="C135" s="1"/>
      <c r="L135" s="80"/>
    </row>
    <row r="136" spans="3:12" x14ac:dyDescent="0.25">
      <c r="C136" s="1"/>
      <c r="L136" s="80"/>
    </row>
    <row r="137" spans="3:12" x14ac:dyDescent="0.25">
      <c r="C137" s="1"/>
      <c r="L137" s="80"/>
    </row>
  </sheetData>
  <mergeCells count="46">
    <mergeCell ref="D25:K25"/>
    <mergeCell ref="D23:K23"/>
    <mergeCell ref="D18:K18"/>
    <mergeCell ref="D21:K21"/>
    <mergeCell ref="D29:K29"/>
    <mergeCell ref="D28:K28"/>
    <mergeCell ref="D24:K24"/>
    <mergeCell ref="D14:K14"/>
    <mergeCell ref="C3:L3"/>
    <mergeCell ref="C4:L4"/>
    <mergeCell ref="C5:L5"/>
    <mergeCell ref="D11:K11"/>
    <mergeCell ref="D13:K13"/>
    <mergeCell ref="D12:K12"/>
    <mergeCell ref="D22:J22"/>
    <mergeCell ref="D16:K16"/>
    <mergeCell ref="D15:K15"/>
    <mergeCell ref="D19:K19"/>
    <mergeCell ref="D20:K20"/>
    <mergeCell ref="D17:K17"/>
    <mergeCell ref="D52:K52"/>
    <mergeCell ref="D33:K33"/>
    <mergeCell ref="D36:K36"/>
    <mergeCell ref="S47:Z47"/>
    <mergeCell ref="D37:K37"/>
    <mergeCell ref="D50:K50"/>
    <mergeCell ref="D49:K49"/>
    <mergeCell ref="D43:K43"/>
    <mergeCell ref="D48:K48"/>
    <mergeCell ref="D47:K47"/>
    <mergeCell ref="D46:K46"/>
    <mergeCell ref="D45:K45"/>
    <mergeCell ref="D44:K44"/>
    <mergeCell ref="D34:K34"/>
    <mergeCell ref="D35:K35"/>
    <mergeCell ref="D26:K26"/>
    <mergeCell ref="D27:K27"/>
    <mergeCell ref="D42:K42"/>
    <mergeCell ref="D51:K51"/>
    <mergeCell ref="D38:K38"/>
    <mergeCell ref="D39:K39"/>
    <mergeCell ref="D40:K40"/>
    <mergeCell ref="D41:K41"/>
    <mergeCell ref="D30:K30"/>
    <mergeCell ref="D31:K31"/>
    <mergeCell ref="D32:K32"/>
  </mergeCells>
  <hyperlinks>
    <hyperlink ref="D12:K12" location="'Table 1'!A1" display="Details of CIRP cases as on September 30, 2025" xr:uid="{10D8BD20-DEF0-4F64-9722-163E90D8B044}"/>
    <hyperlink ref="D13:K13" location="'Table 2'!A1" display="Corporate Insolvency Resolution Process" xr:uid="{B73A18DC-130B-4E42-ABB9-500A31A180C1}"/>
    <hyperlink ref="D14:K14" location="'Table 3'!A1" display="Sectoral Distribution of CIRPs as on September 30, 2025" xr:uid="{72D4F117-2ED8-4EEA-BE8E-94BFD4768212}"/>
    <hyperlink ref="D15:K15" location="'Table 4'!A1" display="Outcome of CIRPs initiated Stakeholder-wise, as on September 30, 2025" xr:uid="{93B2E153-5779-4258-B324-48F9A7289732}"/>
    <hyperlink ref="D16:K16" location="'Table 5'!A1" display="Year-wise and Stakeholder-wise Initiation of CIRPs" xr:uid="{AB506891-92BB-4E9D-8BDE-7E07AFFED2D5}"/>
    <hyperlink ref="D17:K17" location="'Table 6'!A1" display="Average Time for approval of Resolution Plans / Orders For Liquidation" xr:uid="{5283355A-FF3E-4B35-9BA4-92CA46FCDA55}"/>
    <hyperlink ref="D18:K18" location="'Table 7'!A1" display="Status of ongoing CIRPs as on September 30, 2025" xr:uid="{8F606BB8-6324-4306-9DCE-F184652FB558}"/>
    <hyperlink ref="D19:K19" location="'Table 8'!A1" display="CIRPs yielding Resolution Plans" xr:uid="{883F2660-0E79-458A-B089-EA85CA883A7D}"/>
    <hyperlink ref="D20:K20" location="'Table 9'!A1" display="Details of resolution of Large Cases as on September 30, 2025" xr:uid="{B101480B-902F-4892-93E6-7F8B6309ABB0}"/>
    <hyperlink ref="D21:K21" location="'Table 10'!A1" display="Details of resolution plans approved for FiSPs" xr:uid="{069C25E3-5CB1-4756-9390-05DE35AE25AE}"/>
    <hyperlink ref="D22:H22" location="'Table 11'!A1" display="Closure of CIRPs by Withdrawal till September 30, 2025" xr:uid="{1667712D-0191-418F-80C5-130DA744A4DA}"/>
    <hyperlink ref="D23:K23" location="'Table 12'!A1" display="Mode of Closure of Liquidation Processes" xr:uid="{4A2E0CAB-B3C3-4D0E-A8E7-4B004CD35861}"/>
    <hyperlink ref="D24:K24" location="'Table 13'!A1" display="Status of Liquidation Processes as on September 30, 2025" xr:uid="{F0E4E2A6-04DF-40D7-BAD0-E673567B4917}"/>
    <hyperlink ref="D25:K25" location="'Table 14'!A1" display="Details of Closed Liquidations" xr:uid="{CA990417-E626-47E4-A948-39D7CFE7FE6C}"/>
    <hyperlink ref="D26:K26" location="'Table 15'!A1" display="Reasons for Liquidations" xr:uid="{F10FC27E-BB47-4B35-B210-8B30CA1DE105}"/>
    <hyperlink ref="D27:K27" location="'Table 16'!A1" display="Claims in Liquidation Process" xr:uid="{8A879EC4-C8E2-455F-BA0C-9D35BE5E2F5F}"/>
    <hyperlink ref="D28:K28" location="'Table 17'!A1" display="Commencement of Voluntary Liquidations till September 30, 2025" xr:uid="{67D7DD5C-29A2-4C9E-9086-045B328BCCC3}"/>
    <hyperlink ref="D29:K29" location="'Table 18'!A1" display="Status of Voluntary Liquidations as on September 30, 2025" xr:uid="{0A066731-C284-426F-8AB0-0DB5464B985B}"/>
    <hyperlink ref="D30:K30" location="'Table 19'!A1" display="Reasons For Voluntary Liquidations" xr:uid="{23D6EED8-9D2A-4346-8BD5-DB513BA83B5F}"/>
    <hyperlink ref="D31:K31" location="'Table 20'!A1" display="Details of Voluntary Liquidations (Excluding Withdrawals)" xr:uid="{8E63BF65-8563-4D8C-A1E5-6AAF69B79E04}"/>
    <hyperlink ref="D32:K32" location="'Table 21'!A1" display="Realisations under Voluntary Liquidation" xr:uid="{FBD694EF-6E46-4A4E-9692-2DA98D8CB5AD}"/>
    <hyperlink ref="D33:K33" location="'Table 22'!A1" display="Corporate Liquidation Accounts as on September 30, 2025               " xr:uid="{75260A9D-B5C8-4578-AA27-A8A2B6C2BAF3}"/>
    <hyperlink ref="D34:K34" location="'Table 23'!A1" display="List of ongoing cases for PPIRP as on September 30, 2025" xr:uid="{872BF2D2-FF13-42B4-8C93-12910C8D904B}"/>
    <hyperlink ref="D35:K35" location="'Table 24'!A1" display="Details of Avoidance Applications and Disposal" xr:uid="{40BB980C-2913-478A-A4C9-E5DD38889FAA}"/>
    <hyperlink ref="D37:K37" location="'Table 26'!A1" display="Status of filed applications for initiation of insolvency resolution process of PGs to CDs" xr:uid="{FB57F134-1F3E-4F6F-A6E5-68E8785D404B}"/>
    <hyperlink ref="D36:K36" location="'Table 25'!A1" display="Insolvency Resolution of Personal Guarantors " xr:uid="{F88987C9-DE4E-4E8A-BD70-2A3F74140A8B}"/>
    <hyperlink ref="D38:K38" location="'Table 27'!A1" display="Registered IPs and AFAs as on September 30, 2025" xr:uid="{E1EB7D90-1F65-44DF-970E-6E8EBCA03004}"/>
    <hyperlink ref="D39:K39" location="'Table 28'!A1" display="Registration and Cancellation of Registrations of IPs " xr:uid="{3CC041B4-8462-482D-993D-69FA81E2214F}"/>
    <hyperlink ref="D40:K40" location="'Table 29'!A1" display="Distribution of IPs as per their eligibility as on September 30, 2025" xr:uid="{A21EAC47-B740-4E16-BB8C-96C4C0C45601}"/>
    <hyperlink ref="D41:K41" location="'Table 30'!A1" display="Age Profile of IPs (individual) as on September 30, 2025" xr:uid="{EEBF50FD-4E2F-40DA-92B8-0D41F8CBB2F8}"/>
    <hyperlink ref="D42:K42" location="'Table 31'!A1" display="Replacement of IRP with RP as on September, 30 2025" xr:uid="{DD4A8F92-324A-4F70-84E7-47C1C2A98052}"/>
    <hyperlink ref="D43:K43" location="'Table 32'!A1" display="IPEs as on September 30, 2025" xr:uid="{4AA77431-B691-40EB-8E75-FE522C3C1B68}"/>
    <hyperlink ref="D44:K44" location="'Table 33'!A1" display="Activities by IPAs" xr:uid="{5421711F-B1DB-4165-8DCF-28DC3A000791}"/>
    <hyperlink ref="D45:K45" location="'Table 34'!A1" display="CPE hours earned by the IPs" xr:uid="{55E1535F-A1A4-42DC-A0ED-54BA631109F3}"/>
    <hyperlink ref="D46:K46" location="'Table 35'!A1" display="Details of information with NeSL" xr:uid="{F9DCD4FF-A657-4B10-A678-3151CA3D777D}"/>
    <hyperlink ref="D47:K47" location="'Table 36'!A1" display="Registered Valuers as on September 30, 2025" xr:uid="{BF19DC50-14BA-475A-9DC5-D5F92484AF41}"/>
    <hyperlink ref="D48:K48" location="'Table 37'!A1" display="Registered Valuers (Entities) as on September 30, 2025" xr:uid="{E8918333-B1F2-4D9C-8CA6-9B5528D3330A}"/>
    <hyperlink ref="D49:K49" location="'Table 38'!A1" display="Registration of RVs till September 30, 2025  " xr:uid="{17041C07-3267-44D3-A73E-B71B07A83B84}"/>
    <hyperlink ref="D50:K50" location="'Table 39'!A1" display="Region Wise Registered Valuers as on September 30, 2025  " xr:uid="{12CD1DB7-F2A8-4D21-BE95-A35D2F6CA413}"/>
    <hyperlink ref="D51:K51" location="'Table 40'!A1" display=" Age profile of RVs as on September 30, 2025" xr:uid="{7901CC3D-0C86-4FA4-8438-B91F8EE35EA2}"/>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27"/>
  <sheetViews>
    <sheetView showGridLines="0" zoomScale="90" zoomScaleNormal="90" workbookViewId="0">
      <selection activeCell="P2" sqref="P2:Q3"/>
    </sheetView>
  </sheetViews>
  <sheetFormatPr defaultRowHeight="15" x14ac:dyDescent="0.25"/>
  <cols>
    <col min="1" max="1" width="1.85546875" customWidth="1"/>
    <col min="10" max="10" width="4.28515625" customWidth="1"/>
    <col min="11" max="11" width="1.85546875" style="39" customWidth="1"/>
    <col min="12" max="12" width="5.5703125" customWidth="1"/>
    <col min="13" max="13" width="39.7109375" style="12" customWidth="1"/>
    <col min="14" max="14" width="28.140625" customWidth="1"/>
    <col min="15" max="15" width="4.28515625" customWidth="1"/>
    <col min="16" max="17" width="6.5703125" customWidth="1"/>
  </cols>
  <sheetData>
    <row r="1" spans="2:17" ht="12" customHeight="1" x14ac:dyDescent="0.25"/>
    <row r="2" spans="2:17" ht="15.75" customHeight="1" x14ac:dyDescent="0.25">
      <c r="B2" s="410"/>
      <c r="C2" s="410"/>
      <c r="D2" s="410"/>
      <c r="E2" s="410"/>
      <c r="F2" s="410"/>
      <c r="G2" s="410"/>
      <c r="H2" s="410"/>
      <c r="I2" s="410"/>
      <c r="M2" s="481" t="s">
        <v>742</v>
      </c>
      <c r="N2" s="481"/>
      <c r="P2" s="451" t="s">
        <v>307</v>
      </c>
      <c r="Q2" s="451"/>
    </row>
    <row r="3" spans="2:17" x14ac:dyDescent="0.25">
      <c r="M3" s="17"/>
      <c r="N3" s="2"/>
      <c r="P3" s="451"/>
      <c r="Q3" s="451"/>
    </row>
    <row r="4" spans="2:17" x14ac:dyDescent="0.25">
      <c r="M4" s="15" t="s">
        <v>129</v>
      </c>
      <c r="N4" s="18" t="s">
        <v>130</v>
      </c>
    </row>
    <row r="5" spans="2:17" x14ac:dyDescent="0.25">
      <c r="M5" s="86" t="s">
        <v>88</v>
      </c>
      <c r="N5" s="331">
        <v>2488</v>
      </c>
    </row>
    <row r="6" spans="2:17" x14ac:dyDescent="0.25">
      <c r="M6" s="86" t="s">
        <v>131</v>
      </c>
      <c r="N6" s="6">
        <v>44</v>
      </c>
    </row>
    <row r="7" spans="2:17" x14ac:dyDescent="0.25">
      <c r="M7" s="86" t="s">
        <v>132</v>
      </c>
      <c r="N7" s="6">
        <v>1943</v>
      </c>
    </row>
    <row r="8" spans="2:17" ht="15.75" thickBot="1" x14ac:dyDescent="0.3">
      <c r="M8" s="86" t="s">
        <v>89</v>
      </c>
      <c r="N8" s="6">
        <v>1472</v>
      </c>
    </row>
    <row r="9" spans="2:17" ht="15.75" thickBot="1" x14ac:dyDescent="0.3">
      <c r="M9" s="101" t="s">
        <v>17</v>
      </c>
      <c r="N9" s="348">
        <v>501</v>
      </c>
    </row>
    <row r="10" spans="2:17" x14ac:dyDescent="0.25">
      <c r="M10" s="86" t="s">
        <v>133</v>
      </c>
      <c r="N10" s="66">
        <v>158</v>
      </c>
    </row>
    <row r="11" spans="2:17" x14ac:dyDescent="0.25">
      <c r="M11" s="86" t="s">
        <v>90</v>
      </c>
      <c r="N11" s="66">
        <v>100</v>
      </c>
    </row>
    <row r="12" spans="2:17" x14ac:dyDescent="0.25">
      <c r="M12" s="86" t="s">
        <v>91</v>
      </c>
      <c r="N12" s="66">
        <v>71</v>
      </c>
    </row>
    <row r="13" spans="2:17" x14ac:dyDescent="0.25">
      <c r="M13" s="86" t="s">
        <v>64</v>
      </c>
      <c r="N13" s="66">
        <v>42</v>
      </c>
    </row>
    <row r="14" spans="2:17" x14ac:dyDescent="0.25">
      <c r="M14" s="86" t="s">
        <v>65</v>
      </c>
      <c r="N14" s="66">
        <v>63</v>
      </c>
    </row>
    <row r="15" spans="2:17" ht="15.75" thickBot="1" x14ac:dyDescent="0.3">
      <c r="M15" s="102" t="s">
        <v>66</v>
      </c>
      <c r="N15" s="349">
        <v>67</v>
      </c>
    </row>
    <row r="18" spans="13:16" x14ac:dyDescent="0.25">
      <c r="M18" s="118" t="s">
        <v>17</v>
      </c>
      <c r="N18" s="113"/>
      <c r="O18" s="113"/>
      <c r="P18" s="113"/>
    </row>
    <row r="19" spans="13:16" x14ac:dyDescent="0.25">
      <c r="M19" s="130" t="s">
        <v>133</v>
      </c>
      <c r="N19" s="119">
        <f>N10</f>
        <v>158</v>
      </c>
      <c r="O19" s="113"/>
      <c r="P19" s="113"/>
    </row>
    <row r="20" spans="13:16" x14ac:dyDescent="0.25">
      <c r="M20" s="130" t="s">
        <v>90</v>
      </c>
      <c r="N20" s="119">
        <f>N11</f>
        <v>100</v>
      </c>
      <c r="O20" s="113"/>
      <c r="P20" s="113"/>
    </row>
    <row r="21" spans="13:16" x14ac:dyDescent="0.25">
      <c r="M21" s="130" t="s">
        <v>91</v>
      </c>
      <c r="N21" s="119">
        <f>N12</f>
        <v>71</v>
      </c>
      <c r="O21" s="113"/>
      <c r="P21" s="113"/>
    </row>
    <row r="22" spans="13:16" x14ac:dyDescent="0.25">
      <c r="M22" s="130" t="s">
        <v>64</v>
      </c>
      <c r="N22" s="119">
        <f t="shared" ref="N22:N24" si="0">N13</f>
        <v>42</v>
      </c>
      <c r="O22" s="113"/>
      <c r="P22" s="113"/>
    </row>
    <row r="23" spans="13:16" x14ac:dyDescent="0.25">
      <c r="M23" s="130" t="s">
        <v>65</v>
      </c>
      <c r="N23" s="119">
        <f t="shared" si="0"/>
        <v>63</v>
      </c>
      <c r="O23" s="113"/>
      <c r="P23" s="113"/>
    </row>
    <row r="24" spans="13:16" x14ac:dyDescent="0.25">
      <c r="M24" s="130" t="s">
        <v>66</v>
      </c>
      <c r="N24" s="119">
        <f t="shared" si="0"/>
        <v>67</v>
      </c>
      <c r="O24" s="113"/>
      <c r="P24" s="113"/>
    </row>
    <row r="25" spans="13:16" x14ac:dyDescent="0.25">
      <c r="M25" s="112"/>
      <c r="N25" s="113"/>
      <c r="O25" s="113"/>
      <c r="P25" s="113"/>
    </row>
    <row r="26" spans="13:16" x14ac:dyDescent="0.25">
      <c r="M26" s="112"/>
      <c r="N26" s="113"/>
      <c r="O26" s="113"/>
      <c r="P26" s="113"/>
    </row>
    <row r="27" spans="13:16" x14ac:dyDescent="0.25">
      <c r="M27" s="112"/>
      <c r="N27" s="113"/>
      <c r="O27" s="113"/>
      <c r="P27" s="113"/>
    </row>
  </sheetData>
  <mergeCells count="3">
    <mergeCell ref="M2:N2"/>
    <mergeCell ref="B2:I2"/>
    <mergeCell ref="P2:Q3"/>
  </mergeCells>
  <hyperlinks>
    <hyperlink ref="P2:Q3" location="'Table of Contents'!A1" display="Go To Table Of Contents" xr:uid="{00000000-0004-0000-11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S10"/>
  <sheetViews>
    <sheetView showGridLines="0" workbookViewId="0">
      <selection activeCell="R2" sqref="R2:S3"/>
    </sheetView>
  </sheetViews>
  <sheetFormatPr defaultRowHeight="15" x14ac:dyDescent="0.25"/>
  <cols>
    <col min="1" max="1" width="2.140625" customWidth="1"/>
    <col min="9" max="9" width="2.140625" customWidth="1"/>
    <col min="10" max="10" width="3.85546875" hidden="1" customWidth="1"/>
    <col min="11" max="11" width="57.42578125" hidden="1" customWidth="1"/>
    <col min="12" max="12" width="1.85546875" style="39" customWidth="1"/>
    <col min="13" max="13" width="1.85546875" customWidth="1"/>
    <col min="15" max="15" width="39.42578125" style="12" customWidth="1"/>
    <col min="16" max="16" width="15.140625" customWidth="1"/>
    <col min="17" max="17" width="4" bestFit="1" customWidth="1"/>
    <col min="18" max="19" width="6.5703125" customWidth="1"/>
  </cols>
  <sheetData>
    <row r="2" spans="2:19" ht="15.75" customHeight="1" x14ac:dyDescent="0.25">
      <c r="B2" s="410"/>
      <c r="C2" s="410"/>
      <c r="D2" s="410"/>
      <c r="E2" s="410"/>
      <c r="F2" s="410"/>
      <c r="G2" s="410"/>
      <c r="H2" s="410"/>
      <c r="I2" s="410"/>
      <c r="J2" s="410"/>
      <c r="N2" s="482" t="s">
        <v>508</v>
      </c>
      <c r="O2" s="482"/>
      <c r="P2" s="482"/>
      <c r="R2" s="451" t="s">
        <v>307</v>
      </c>
      <c r="S2" s="451"/>
    </row>
    <row r="3" spans="2:19" x14ac:dyDescent="0.25">
      <c r="N3" s="19"/>
      <c r="O3" s="16"/>
      <c r="P3" s="2"/>
      <c r="R3" s="451"/>
      <c r="S3" s="451"/>
    </row>
    <row r="4" spans="2:19" ht="25.5" x14ac:dyDescent="0.25">
      <c r="N4" s="15" t="s">
        <v>78</v>
      </c>
      <c r="O4" s="15" t="s">
        <v>134</v>
      </c>
      <c r="P4" s="15" t="s">
        <v>135</v>
      </c>
    </row>
    <row r="5" spans="2:19" x14ac:dyDescent="0.25">
      <c r="N5" s="6">
        <v>1</v>
      </c>
      <c r="O5" s="44" t="s">
        <v>136</v>
      </c>
      <c r="P5" s="66">
        <v>1764</v>
      </c>
    </row>
    <row r="6" spans="2:19" x14ac:dyDescent="0.25">
      <c r="N6" s="6">
        <v>2</v>
      </c>
      <c r="O6" s="44" t="s">
        <v>137</v>
      </c>
      <c r="P6" s="66">
        <v>363</v>
      </c>
    </row>
    <row r="7" spans="2:19" x14ac:dyDescent="0.25">
      <c r="N7" s="6">
        <v>3</v>
      </c>
      <c r="O7" s="44" t="s">
        <v>138</v>
      </c>
      <c r="P7" s="66">
        <v>46</v>
      </c>
    </row>
    <row r="8" spans="2:19" ht="25.5" x14ac:dyDescent="0.25">
      <c r="N8" s="20">
        <v>4</v>
      </c>
      <c r="O8" s="44" t="s">
        <v>139</v>
      </c>
      <c r="P8" s="66">
        <v>69</v>
      </c>
    </row>
    <row r="9" spans="2:19" x14ac:dyDescent="0.25">
      <c r="N9" s="6">
        <v>5</v>
      </c>
      <c r="O9" s="44" t="s">
        <v>140</v>
      </c>
      <c r="P9" s="66">
        <v>170</v>
      </c>
    </row>
    <row r="10" spans="2:19" ht="15.75" x14ac:dyDescent="0.25">
      <c r="N10" s="483" t="s">
        <v>19</v>
      </c>
      <c r="O10" s="484"/>
      <c r="P10" s="289">
        <v>2412</v>
      </c>
    </row>
  </sheetData>
  <mergeCells count="4">
    <mergeCell ref="N2:P2"/>
    <mergeCell ref="N10:O10"/>
    <mergeCell ref="B2:J2"/>
    <mergeCell ref="R2:S3"/>
  </mergeCells>
  <hyperlinks>
    <hyperlink ref="R2:S3" location="'Table of Contents'!A1" display="Go To Table Of Contents" xr:uid="{00000000-0004-0000-12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K12"/>
  <sheetViews>
    <sheetView showGridLines="0" workbookViewId="0">
      <selection activeCell="J2" sqref="J2:K3"/>
    </sheetView>
  </sheetViews>
  <sheetFormatPr defaultRowHeight="15" x14ac:dyDescent="0.25"/>
  <cols>
    <col min="1" max="1" width="1.85546875" customWidth="1"/>
    <col min="2" max="2" width="47" style="12" customWidth="1"/>
    <col min="3" max="3" width="14.5703125" customWidth="1"/>
    <col min="4" max="4" width="15.5703125" customWidth="1"/>
    <col min="5" max="5" width="11" customWidth="1"/>
    <col min="6" max="6" width="13" customWidth="1"/>
    <col min="7" max="7" width="12.7109375" customWidth="1"/>
    <col min="8" max="8" width="10.5703125" customWidth="1"/>
    <col min="9" max="9" width="3.42578125" customWidth="1"/>
    <col min="10" max="11" width="6.42578125" customWidth="1"/>
  </cols>
  <sheetData>
    <row r="1" spans="2:11" ht="11.25" customHeight="1" x14ac:dyDescent="0.25"/>
    <row r="2" spans="2:11" ht="15" customHeight="1" x14ac:dyDescent="0.25">
      <c r="B2" s="449" t="s">
        <v>509</v>
      </c>
      <c r="C2" s="449"/>
      <c r="D2" s="449"/>
      <c r="E2" s="449"/>
      <c r="F2" s="449"/>
      <c r="G2" s="449"/>
      <c r="H2" s="449"/>
      <c r="J2" s="451" t="s">
        <v>307</v>
      </c>
      <c r="K2" s="451"/>
    </row>
    <row r="3" spans="2:11" ht="15" customHeight="1" x14ac:dyDescent="0.25">
      <c r="B3" s="448" t="s">
        <v>95</v>
      </c>
      <c r="C3" s="448"/>
      <c r="D3" s="448"/>
      <c r="E3" s="448"/>
      <c r="F3" s="448"/>
      <c r="G3" s="448"/>
      <c r="H3" s="448"/>
      <c r="J3" s="451"/>
      <c r="K3" s="451"/>
    </row>
    <row r="4" spans="2:11" ht="25.5" x14ac:dyDescent="0.25">
      <c r="B4" s="15" t="s">
        <v>141</v>
      </c>
      <c r="C4" s="15" t="s">
        <v>130</v>
      </c>
      <c r="D4" s="15" t="s">
        <v>373</v>
      </c>
      <c r="E4" s="15" t="s">
        <v>142</v>
      </c>
      <c r="F4" s="15" t="s">
        <v>143</v>
      </c>
      <c r="G4" s="15" t="s">
        <v>144</v>
      </c>
      <c r="H4" s="15" t="s">
        <v>145</v>
      </c>
    </row>
    <row r="5" spans="2:11" ht="20.25" customHeight="1" x14ac:dyDescent="0.25">
      <c r="B5" s="44" t="s">
        <v>390</v>
      </c>
      <c r="C5" s="30">
        <v>1943</v>
      </c>
      <c r="D5" s="30">
        <v>11077</v>
      </c>
      <c r="E5" s="30">
        <v>13098</v>
      </c>
      <c r="F5" s="30">
        <v>1402.29</v>
      </c>
      <c r="G5" s="30">
        <v>1402.29</v>
      </c>
      <c r="H5" s="30">
        <v>13193.7</v>
      </c>
    </row>
    <row r="6" spans="2:11" ht="18" customHeight="1" x14ac:dyDescent="0.25">
      <c r="B6" s="44" t="s">
        <v>146</v>
      </c>
      <c r="C6" s="30">
        <v>501</v>
      </c>
      <c r="D6" s="30">
        <v>6264</v>
      </c>
      <c r="E6" s="30" t="s">
        <v>743</v>
      </c>
      <c r="F6" s="269" t="s">
        <v>381</v>
      </c>
      <c r="G6" s="95"/>
      <c r="H6" s="95"/>
    </row>
    <row r="7" spans="2:11" s="32" customFormat="1" ht="18.75" customHeight="1" x14ac:dyDescent="0.25">
      <c r="B7" s="73" t="s">
        <v>12</v>
      </c>
      <c r="C7" s="270">
        <v>2444</v>
      </c>
      <c r="D7" s="270">
        <v>17341</v>
      </c>
      <c r="E7" s="270">
        <v>17859</v>
      </c>
      <c r="F7" s="261" t="s">
        <v>381</v>
      </c>
      <c r="G7" s="261"/>
      <c r="H7" s="271"/>
    </row>
    <row r="8" spans="2:11" ht="74.25" customHeight="1" x14ac:dyDescent="0.25">
      <c r="B8" s="486" t="s">
        <v>891</v>
      </c>
      <c r="C8" s="487"/>
      <c r="D8" s="487"/>
      <c r="E8" s="487"/>
      <c r="F8" s="487"/>
      <c r="G8" s="487"/>
      <c r="H8" s="487"/>
    </row>
    <row r="9" spans="2:11" ht="14.25" customHeight="1" x14ac:dyDescent="0.25">
      <c r="B9" s="459"/>
      <c r="C9" s="459"/>
      <c r="D9" s="459"/>
      <c r="E9" s="459"/>
      <c r="F9" s="459"/>
      <c r="G9" s="459"/>
      <c r="H9" s="459"/>
    </row>
    <row r="10" spans="2:11" ht="13.5" customHeight="1" x14ac:dyDescent="0.25">
      <c r="B10" s="459"/>
      <c r="C10" s="459"/>
      <c r="D10" s="459"/>
      <c r="E10" s="459"/>
      <c r="F10" s="459"/>
      <c r="G10" s="459"/>
      <c r="H10" s="459"/>
    </row>
    <row r="11" spans="2:11" ht="15.75" customHeight="1" x14ac:dyDescent="0.25">
      <c r="B11" s="401"/>
      <c r="C11" s="485"/>
      <c r="D11" s="485"/>
      <c r="E11" s="485"/>
      <c r="F11" s="485"/>
      <c r="G11" s="485"/>
      <c r="H11" s="485"/>
    </row>
    <row r="12" spans="2:11" x14ac:dyDescent="0.25">
      <c r="B12" s="401"/>
      <c r="C12" s="485"/>
      <c r="D12" s="485"/>
      <c r="E12" s="485"/>
      <c r="F12" s="485"/>
      <c r="G12" s="485"/>
      <c r="H12" s="485"/>
    </row>
  </sheetData>
  <mergeCells count="8">
    <mergeCell ref="B12:H12"/>
    <mergeCell ref="J2:K3"/>
    <mergeCell ref="B9:H9"/>
    <mergeCell ref="B11:H11"/>
    <mergeCell ref="B10:H10"/>
    <mergeCell ref="B2:H2"/>
    <mergeCell ref="B3:H3"/>
    <mergeCell ref="B8:H8"/>
  </mergeCells>
  <hyperlinks>
    <hyperlink ref="J2:K3" location="'Table of Contents'!A1" display="Go To Table Of Contents" xr:uid="{00000000-0004-0000-1300-000000000000}"/>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M109"/>
  <sheetViews>
    <sheetView showGridLines="0" workbookViewId="0">
      <selection activeCell="L3" sqref="L3:M3"/>
    </sheetView>
  </sheetViews>
  <sheetFormatPr defaultRowHeight="15" x14ac:dyDescent="0.25"/>
  <cols>
    <col min="1" max="1" width="1.85546875" customWidth="1"/>
    <col min="3" max="3" width="44.42578125" style="12" customWidth="1"/>
    <col min="4" max="4" width="17" customWidth="1"/>
    <col min="5" max="5" width="11.7109375" customWidth="1"/>
    <col min="6" max="6" width="12.85546875" customWidth="1"/>
    <col min="7" max="7" width="13.140625" customWidth="1"/>
    <col min="8" max="8" width="16.140625" customWidth="1"/>
    <col min="9" max="9" width="11" customWidth="1"/>
    <col min="10" max="10" width="11.42578125" customWidth="1"/>
    <col min="11" max="11" width="3.5703125" customWidth="1"/>
    <col min="12" max="13" width="6.85546875" customWidth="1"/>
  </cols>
  <sheetData>
    <row r="1" spans="2:13" ht="12" customHeight="1" x14ac:dyDescent="0.25"/>
    <row r="2" spans="2:13" ht="15.75" x14ac:dyDescent="0.25">
      <c r="B2" s="489" t="s">
        <v>510</v>
      </c>
      <c r="C2" s="489"/>
      <c r="D2" s="489"/>
      <c r="E2" s="489"/>
      <c r="F2" s="489"/>
      <c r="G2" s="489"/>
      <c r="H2" s="489"/>
      <c r="I2" s="489"/>
      <c r="J2" s="489"/>
    </row>
    <row r="3" spans="2:13" ht="15" customHeight="1" x14ac:dyDescent="0.25">
      <c r="B3" s="490" t="s">
        <v>95</v>
      </c>
      <c r="C3" s="490"/>
      <c r="D3" s="490"/>
      <c r="E3" s="490"/>
      <c r="F3" s="490"/>
      <c r="G3" s="490"/>
      <c r="H3" s="490"/>
      <c r="I3" s="490"/>
      <c r="J3" s="490"/>
      <c r="L3" s="400" t="s">
        <v>307</v>
      </c>
      <c r="M3" s="400"/>
    </row>
    <row r="4" spans="2:13" ht="15.75" thickBot="1" x14ac:dyDescent="0.3"/>
    <row r="5" spans="2:13" ht="35.25" customHeight="1" thickBot="1" x14ac:dyDescent="0.3">
      <c r="B5" s="272" t="s">
        <v>78</v>
      </c>
      <c r="C5" s="273" t="s">
        <v>147</v>
      </c>
      <c r="D5" s="273" t="s">
        <v>148</v>
      </c>
      <c r="E5" s="273" t="s">
        <v>149</v>
      </c>
      <c r="F5" s="273" t="s">
        <v>150</v>
      </c>
      <c r="G5" s="273" t="s">
        <v>151</v>
      </c>
      <c r="H5" s="273" t="s">
        <v>152</v>
      </c>
      <c r="I5" s="273" t="s">
        <v>153</v>
      </c>
      <c r="J5" s="273" t="s">
        <v>145</v>
      </c>
    </row>
    <row r="6" spans="2:13" ht="15.75" customHeight="1" thickBot="1" x14ac:dyDescent="0.3">
      <c r="B6" s="491" t="s">
        <v>767</v>
      </c>
      <c r="C6" s="491"/>
      <c r="D6" s="491"/>
      <c r="E6" s="491"/>
      <c r="F6" s="491"/>
      <c r="G6" s="491"/>
      <c r="H6" s="491"/>
      <c r="I6" s="491"/>
      <c r="J6" s="491"/>
    </row>
    <row r="7" spans="2:13" x14ac:dyDescent="0.25">
      <c r="B7" s="85">
        <v>1</v>
      </c>
      <c r="C7" s="274" t="s">
        <v>744</v>
      </c>
      <c r="D7" s="275">
        <v>44449</v>
      </c>
      <c r="E7" s="275">
        <v>45630</v>
      </c>
      <c r="F7" s="276">
        <v>0.75</v>
      </c>
      <c r="G7" s="276">
        <v>0</v>
      </c>
      <c r="H7" s="276">
        <v>0</v>
      </c>
      <c r="I7" s="276">
        <v>0.03</v>
      </c>
      <c r="J7" s="276">
        <v>0.72</v>
      </c>
    </row>
    <row r="8" spans="2:13" x14ac:dyDescent="0.25">
      <c r="B8" s="85">
        <v>2</v>
      </c>
      <c r="C8" s="274" t="s">
        <v>745</v>
      </c>
      <c r="D8" s="275">
        <v>44461</v>
      </c>
      <c r="E8" s="275">
        <v>45457</v>
      </c>
      <c r="F8" s="276">
        <v>0.1</v>
      </c>
      <c r="G8" s="276">
        <v>0.08</v>
      </c>
      <c r="H8" s="276">
        <v>0.08</v>
      </c>
      <c r="I8" s="276">
        <v>0.01</v>
      </c>
      <c r="J8" s="276">
        <v>0</v>
      </c>
    </row>
    <row r="9" spans="2:13" x14ac:dyDescent="0.25">
      <c r="B9" s="85">
        <v>3</v>
      </c>
      <c r="C9" s="274" t="s">
        <v>746</v>
      </c>
      <c r="D9" s="275">
        <v>44522</v>
      </c>
      <c r="E9" s="275">
        <v>44694</v>
      </c>
      <c r="F9" s="276">
        <v>7.0000000000000007E-2</v>
      </c>
      <c r="G9" s="276">
        <v>0</v>
      </c>
      <c r="H9" s="276">
        <v>0</v>
      </c>
      <c r="I9" s="276">
        <v>0.06</v>
      </c>
      <c r="J9" s="276">
        <v>0.01</v>
      </c>
    </row>
    <row r="10" spans="2:13" x14ac:dyDescent="0.25">
      <c r="B10" s="85">
        <v>4</v>
      </c>
      <c r="C10" s="274" t="s">
        <v>747</v>
      </c>
      <c r="D10" s="275">
        <v>44550</v>
      </c>
      <c r="E10" s="275">
        <v>44797</v>
      </c>
      <c r="F10" s="276">
        <v>27.64</v>
      </c>
      <c r="G10" s="276">
        <v>0</v>
      </c>
      <c r="H10" s="276">
        <v>0</v>
      </c>
      <c r="I10" s="276">
        <v>0.21</v>
      </c>
      <c r="J10" s="276">
        <v>27.43</v>
      </c>
    </row>
    <row r="11" spans="2:13" x14ac:dyDescent="0.25">
      <c r="B11" s="85">
        <v>5</v>
      </c>
      <c r="C11" s="274" t="s">
        <v>748</v>
      </c>
      <c r="D11" s="275">
        <v>44557</v>
      </c>
      <c r="E11" s="275">
        <v>45925</v>
      </c>
      <c r="F11" s="276">
        <v>6.12</v>
      </c>
      <c r="G11" s="276">
        <v>0.26</v>
      </c>
      <c r="H11" s="276">
        <v>0.26</v>
      </c>
      <c r="I11" s="276">
        <v>0.43</v>
      </c>
      <c r="J11" s="276">
        <v>5.43</v>
      </c>
    </row>
    <row r="12" spans="2:13" x14ac:dyDescent="0.25">
      <c r="B12" s="85">
        <v>6</v>
      </c>
      <c r="C12" s="274" t="s">
        <v>749</v>
      </c>
      <c r="D12" s="275">
        <v>44791</v>
      </c>
      <c r="E12" s="275">
        <v>45870</v>
      </c>
      <c r="F12" s="276">
        <v>1.39</v>
      </c>
      <c r="G12" s="276">
        <v>0</v>
      </c>
      <c r="H12" s="276">
        <v>0</v>
      </c>
      <c r="I12" s="276">
        <v>0.04</v>
      </c>
      <c r="J12" s="276">
        <v>1.35</v>
      </c>
    </row>
    <row r="13" spans="2:13" x14ac:dyDescent="0.25">
      <c r="B13" s="85">
        <v>7</v>
      </c>
      <c r="C13" s="274" t="s">
        <v>750</v>
      </c>
      <c r="D13" s="275">
        <v>44795</v>
      </c>
      <c r="E13" s="275">
        <v>45736</v>
      </c>
      <c r="F13" s="276">
        <v>1.72</v>
      </c>
      <c r="G13" s="276">
        <v>0.86</v>
      </c>
      <c r="H13" s="276">
        <v>0.86</v>
      </c>
      <c r="I13" s="276">
        <v>0.03</v>
      </c>
      <c r="J13" s="276">
        <v>0.83</v>
      </c>
    </row>
    <row r="14" spans="2:13" x14ac:dyDescent="0.25">
      <c r="B14" s="85">
        <v>8</v>
      </c>
      <c r="C14" s="274" t="s">
        <v>751</v>
      </c>
      <c r="D14" s="275">
        <v>44875</v>
      </c>
      <c r="E14" s="275">
        <v>45736</v>
      </c>
      <c r="F14" s="276">
        <v>0.18</v>
      </c>
      <c r="G14" s="276">
        <v>0</v>
      </c>
      <c r="H14" s="276">
        <v>0</v>
      </c>
      <c r="I14" s="276">
        <v>0.02</v>
      </c>
      <c r="J14" s="276">
        <v>0.16</v>
      </c>
    </row>
    <row r="15" spans="2:13" x14ac:dyDescent="0.25">
      <c r="B15" s="85">
        <v>9</v>
      </c>
      <c r="C15" s="274" t="s">
        <v>752</v>
      </c>
      <c r="D15" s="275">
        <v>44999</v>
      </c>
      <c r="E15" s="275">
        <v>45838</v>
      </c>
      <c r="F15" s="276">
        <v>2.61</v>
      </c>
      <c r="G15" s="276">
        <v>0</v>
      </c>
      <c r="H15" s="276">
        <v>0</v>
      </c>
      <c r="I15" s="276">
        <v>0.13</v>
      </c>
      <c r="J15" s="276">
        <v>2.48</v>
      </c>
    </row>
    <row r="16" spans="2:13" x14ac:dyDescent="0.25">
      <c r="B16" s="85">
        <v>10</v>
      </c>
      <c r="C16" s="274" t="s">
        <v>753</v>
      </c>
      <c r="D16" s="275">
        <v>45008</v>
      </c>
      <c r="E16" s="275">
        <v>45818</v>
      </c>
      <c r="F16" s="276">
        <v>0.01</v>
      </c>
      <c r="G16" s="276">
        <v>0</v>
      </c>
      <c r="H16" s="276">
        <v>0</v>
      </c>
      <c r="I16" s="276">
        <v>0.01</v>
      </c>
      <c r="J16" s="276">
        <v>0</v>
      </c>
    </row>
    <row r="17" spans="2:10" x14ac:dyDescent="0.25">
      <c r="B17" s="85">
        <v>11</v>
      </c>
      <c r="C17" s="274" t="s">
        <v>754</v>
      </c>
      <c r="D17" s="275">
        <v>45036</v>
      </c>
      <c r="E17" s="275">
        <v>45924</v>
      </c>
      <c r="F17" s="276">
        <v>5.79</v>
      </c>
      <c r="G17" s="276">
        <v>0</v>
      </c>
      <c r="H17" s="276">
        <v>0</v>
      </c>
      <c r="I17" s="276">
        <v>0.18</v>
      </c>
      <c r="J17" s="276">
        <v>5.61</v>
      </c>
    </row>
    <row r="18" spans="2:10" x14ac:dyDescent="0.25">
      <c r="B18" s="85">
        <v>12</v>
      </c>
      <c r="C18" s="274" t="s">
        <v>755</v>
      </c>
      <c r="D18" s="275">
        <v>45114</v>
      </c>
      <c r="E18" s="275">
        <v>45797</v>
      </c>
      <c r="F18" s="276">
        <v>3.3</v>
      </c>
      <c r="G18" s="276">
        <v>0</v>
      </c>
      <c r="H18" s="276">
        <v>0</v>
      </c>
      <c r="I18" s="276">
        <v>0.03</v>
      </c>
      <c r="J18" s="276">
        <v>3.27</v>
      </c>
    </row>
    <row r="19" spans="2:10" x14ac:dyDescent="0.25">
      <c r="B19" s="85">
        <v>13</v>
      </c>
      <c r="C19" s="274" t="s">
        <v>756</v>
      </c>
      <c r="D19" s="275">
        <v>45152</v>
      </c>
      <c r="E19" s="275">
        <v>45897</v>
      </c>
      <c r="F19" s="276">
        <v>10.87</v>
      </c>
      <c r="G19" s="276">
        <v>0</v>
      </c>
      <c r="H19" s="276">
        <v>0</v>
      </c>
      <c r="I19" s="276">
        <v>0.06</v>
      </c>
      <c r="J19" s="276">
        <v>10.81</v>
      </c>
    </row>
    <row r="20" spans="2:10" x14ac:dyDescent="0.25">
      <c r="B20" s="85">
        <v>14</v>
      </c>
      <c r="C20" s="274" t="s">
        <v>757</v>
      </c>
      <c r="D20" s="275">
        <v>45257</v>
      </c>
      <c r="E20" s="275">
        <v>45691</v>
      </c>
      <c r="F20" s="276">
        <v>0.48</v>
      </c>
      <c r="G20" s="276">
        <v>0.44</v>
      </c>
      <c r="H20" s="276">
        <v>0.44</v>
      </c>
      <c r="I20" s="276">
        <v>0.04</v>
      </c>
      <c r="J20" s="276">
        <v>0</v>
      </c>
    </row>
    <row r="21" spans="2:10" x14ac:dyDescent="0.25">
      <c r="B21" s="85">
        <v>15</v>
      </c>
      <c r="C21" s="274" t="s">
        <v>758</v>
      </c>
      <c r="D21" s="275">
        <v>45260</v>
      </c>
      <c r="E21" s="275">
        <v>45897</v>
      </c>
      <c r="F21" s="276">
        <v>0.41</v>
      </c>
      <c r="G21" s="276">
        <v>0</v>
      </c>
      <c r="H21" s="276">
        <v>0</v>
      </c>
      <c r="I21" s="276">
        <v>0.06</v>
      </c>
      <c r="J21" s="276">
        <v>0.35</v>
      </c>
    </row>
    <row r="22" spans="2:10" x14ac:dyDescent="0.25">
      <c r="B22" s="85">
        <v>16</v>
      </c>
      <c r="C22" s="274" t="s">
        <v>759</v>
      </c>
      <c r="D22" s="275">
        <v>45381</v>
      </c>
      <c r="E22" s="275">
        <v>45904</v>
      </c>
      <c r="F22" s="276">
        <v>0.03</v>
      </c>
      <c r="G22" s="276">
        <v>0</v>
      </c>
      <c r="H22" s="276">
        <v>0</v>
      </c>
      <c r="I22" s="276">
        <v>0.03</v>
      </c>
      <c r="J22" s="276">
        <v>0</v>
      </c>
    </row>
    <row r="23" spans="2:10" x14ac:dyDescent="0.25">
      <c r="B23" s="85">
        <v>17</v>
      </c>
      <c r="C23" s="274" t="s">
        <v>760</v>
      </c>
      <c r="D23" s="275">
        <v>45385</v>
      </c>
      <c r="E23" s="275">
        <v>45909</v>
      </c>
      <c r="F23" s="276">
        <v>2.5</v>
      </c>
      <c r="G23" s="276">
        <v>2.39</v>
      </c>
      <c r="H23" s="276">
        <v>2.39</v>
      </c>
      <c r="I23" s="276">
        <v>0.1</v>
      </c>
      <c r="J23" s="276">
        <v>0</v>
      </c>
    </row>
    <row r="24" spans="2:10" x14ac:dyDescent="0.25">
      <c r="B24" s="85">
        <v>18</v>
      </c>
      <c r="C24" s="274" t="s">
        <v>761</v>
      </c>
      <c r="D24" s="275">
        <v>45476</v>
      </c>
      <c r="E24" s="275">
        <v>45779</v>
      </c>
      <c r="F24" s="276">
        <v>0.01</v>
      </c>
      <c r="G24" s="276">
        <v>0.01</v>
      </c>
      <c r="H24" s="276">
        <v>0.01</v>
      </c>
      <c r="I24" s="276">
        <v>0</v>
      </c>
      <c r="J24" s="276">
        <v>0</v>
      </c>
    </row>
    <row r="25" spans="2:10" x14ac:dyDescent="0.25">
      <c r="B25" s="85">
        <v>19</v>
      </c>
      <c r="C25" s="274" t="s">
        <v>762</v>
      </c>
      <c r="D25" s="275">
        <v>45486</v>
      </c>
      <c r="E25" s="275">
        <v>45909</v>
      </c>
      <c r="F25" s="276">
        <v>0.04</v>
      </c>
      <c r="G25" s="276">
        <v>0</v>
      </c>
      <c r="H25" s="276">
        <v>0</v>
      </c>
      <c r="I25" s="276">
        <v>0.03</v>
      </c>
      <c r="J25" s="276">
        <v>0.01</v>
      </c>
    </row>
    <row r="26" spans="2:10" x14ac:dyDescent="0.25">
      <c r="B26" s="85">
        <v>20</v>
      </c>
      <c r="C26" s="274" t="s">
        <v>763</v>
      </c>
      <c r="D26" s="275">
        <v>45533</v>
      </c>
      <c r="E26" s="275">
        <v>45909</v>
      </c>
      <c r="F26" s="276">
        <v>3.78</v>
      </c>
      <c r="G26" s="276">
        <v>3.56</v>
      </c>
      <c r="H26" s="276">
        <v>3.56</v>
      </c>
      <c r="I26" s="276">
        <v>0.22</v>
      </c>
      <c r="J26" s="276">
        <v>0</v>
      </c>
    </row>
    <row r="27" spans="2:10" x14ac:dyDescent="0.25">
      <c r="B27" s="85">
        <v>21</v>
      </c>
      <c r="C27" s="274" t="s">
        <v>764</v>
      </c>
      <c r="D27" s="275">
        <v>45668</v>
      </c>
      <c r="E27" s="275">
        <v>45827</v>
      </c>
      <c r="F27" s="276">
        <v>0.95</v>
      </c>
      <c r="G27" s="276">
        <v>0.94</v>
      </c>
      <c r="H27" s="276">
        <v>0.94</v>
      </c>
      <c r="I27" s="276">
        <v>0</v>
      </c>
      <c r="J27" s="276">
        <v>0</v>
      </c>
    </row>
    <row r="28" spans="2:10" x14ac:dyDescent="0.25">
      <c r="B28" s="85">
        <v>22</v>
      </c>
      <c r="C28" s="274" t="s">
        <v>765</v>
      </c>
      <c r="D28" s="275">
        <v>45698</v>
      </c>
      <c r="E28" s="275">
        <v>45863</v>
      </c>
      <c r="F28" s="276">
        <v>0.4</v>
      </c>
      <c r="G28" s="276">
        <v>0.38</v>
      </c>
      <c r="H28" s="276">
        <v>0.38</v>
      </c>
      <c r="I28" s="276">
        <v>0.02</v>
      </c>
      <c r="J28" s="276">
        <v>0</v>
      </c>
    </row>
    <row r="29" spans="2:10" x14ac:dyDescent="0.25">
      <c r="B29" s="85">
        <v>23</v>
      </c>
      <c r="C29" s="274" t="s">
        <v>766</v>
      </c>
      <c r="D29" s="275">
        <v>45705</v>
      </c>
      <c r="E29" s="275">
        <v>45812</v>
      </c>
      <c r="F29" s="276">
        <v>0.02</v>
      </c>
      <c r="G29" s="276">
        <v>0</v>
      </c>
      <c r="H29" s="276">
        <v>0</v>
      </c>
      <c r="I29" s="276">
        <v>0.02</v>
      </c>
      <c r="J29" s="276">
        <v>0</v>
      </c>
    </row>
    <row r="30" spans="2:10" ht="15.75" thickBot="1" x14ac:dyDescent="0.3">
      <c r="B30" s="85"/>
      <c r="C30" s="274"/>
      <c r="D30" s="277"/>
      <c r="E30" s="277"/>
      <c r="F30" s="276"/>
      <c r="G30" s="276"/>
      <c r="H30" s="276"/>
      <c r="I30" s="276"/>
      <c r="J30" s="276"/>
    </row>
    <row r="31" spans="2:10" ht="15.75" thickBot="1" x14ac:dyDescent="0.3">
      <c r="B31" s="492" t="s">
        <v>555</v>
      </c>
      <c r="C31" s="492"/>
      <c r="D31" s="492"/>
      <c r="E31" s="492"/>
      <c r="F31" s="492"/>
      <c r="G31" s="492"/>
      <c r="H31" s="492"/>
      <c r="I31" s="492"/>
      <c r="J31" s="492"/>
    </row>
    <row r="32" spans="2:10" x14ac:dyDescent="0.25">
      <c r="B32" s="85">
        <v>1</v>
      </c>
      <c r="C32" s="230" t="s">
        <v>768</v>
      </c>
      <c r="D32" s="278">
        <v>44645</v>
      </c>
      <c r="E32" s="278">
        <v>45839</v>
      </c>
      <c r="F32" s="46">
        <v>0.13</v>
      </c>
      <c r="G32" s="46">
        <v>0.02</v>
      </c>
      <c r="H32" s="46">
        <v>0.02</v>
      </c>
      <c r="I32" s="46">
        <v>0.09</v>
      </c>
      <c r="J32" s="46">
        <v>0.02</v>
      </c>
    </row>
    <row r="33" spans="2:10" x14ac:dyDescent="0.25">
      <c r="B33" s="85">
        <v>2</v>
      </c>
      <c r="C33" s="230" t="s">
        <v>769</v>
      </c>
      <c r="D33" s="278">
        <v>44851</v>
      </c>
      <c r="E33" s="278">
        <v>45839</v>
      </c>
      <c r="F33" s="46">
        <v>0.18</v>
      </c>
      <c r="G33" s="46">
        <v>0.02</v>
      </c>
      <c r="H33" s="46">
        <v>0.02</v>
      </c>
      <c r="I33" s="46">
        <v>0.08</v>
      </c>
      <c r="J33" s="46">
        <v>0.08</v>
      </c>
    </row>
    <row r="34" spans="2:10" x14ac:dyDescent="0.25">
      <c r="B34" s="85">
        <v>3</v>
      </c>
      <c r="C34" s="230" t="s">
        <v>770</v>
      </c>
      <c r="D34" s="278">
        <v>45306</v>
      </c>
      <c r="E34" s="278">
        <v>45839</v>
      </c>
      <c r="F34" s="46">
        <v>0</v>
      </c>
      <c r="G34" s="46">
        <v>0</v>
      </c>
      <c r="H34" s="46">
        <v>0</v>
      </c>
      <c r="I34" s="46">
        <v>0</v>
      </c>
      <c r="J34" s="46">
        <v>0</v>
      </c>
    </row>
    <row r="35" spans="2:10" x14ac:dyDescent="0.25">
      <c r="B35" s="85">
        <v>4</v>
      </c>
      <c r="C35" s="230" t="s">
        <v>771</v>
      </c>
      <c r="D35" s="278">
        <v>43906</v>
      </c>
      <c r="E35" s="278">
        <v>45840</v>
      </c>
      <c r="F35" s="46">
        <v>0.04</v>
      </c>
      <c r="G35" s="46">
        <v>0</v>
      </c>
      <c r="H35" s="46">
        <v>0</v>
      </c>
      <c r="I35" s="46">
        <v>0.04</v>
      </c>
      <c r="J35" s="46">
        <v>0</v>
      </c>
    </row>
    <row r="36" spans="2:10" x14ac:dyDescent="0.25">
      <c r="B36" s="85">
        <v>5</v>
      </c>
      <c r="C36" s="230" t="s">
        <v>772</v>
      </c>
      <c r="D36" s="278">
        <v>44963</v>
      </c>
      <c r="E36" s="278">
        <v>45840</v>
      </c>
      <c r="F36" s="46">
        <v>0.39</v>
      </c>
      <c r="G36" s="46">
        <v>0</v>
      </c>
      <c r="H36" s="46">
        <v>0</v>
      </c>
      <c r="I36" s="46">
        <v>0.1</v>
      </c>
      <c r="J36" s="46">
        <v>0.28999999999999998</v>
      </c>
    </row>
    <row r="37" spans="2:10" x14ac:dyDescent="0.25">
      <c r="B37" s="85">
        <v>6</v>
      </c>
      <c r="C37" s="230" t="s">
        <v>773</v>
      </c>
      <c r="D37" s="278">
        <v>44246</v>
      </c>
      <c r="E37" s="278">
        <v>45841</v>
      </c>
      <c r="F37" s="46">
        <v>0.01</v>
      </c>
      <c r="G37" s="46">
        <v>0</v>
      </c>
      <c r="H37" s="46">
        <v>0</v>
      </c>
      <c r="I37" s="46">
        <v>0.01</v>
      </c>
      <c r="J37" s="46">
        <v>0</v>
      </c>
    </row>
    <row r="38" spans="2:10" x14ac:dyDescent="0.25">
      <c r="B38" s="85">
        <v>7</v>
      </c>
      <c r="C38" s="230" t="s">
        <v>774</v>
      </c>
      <c r="D38" s="278">
        <v>43473</v>
      </c>
      <c r="E38" s="278">
        <v>45842</v>
      </c>
      <c r="F38" s="46">
        <v>10.3</v>
      </c>
      <c r="G38" s="46">
        <v>0.84</v>
      </c>
      <c r="H38" s="46">
        <v>0.84</v>
      </c>
      <c r="I38" s="46">
        <v>0.22</v>
      </c>
      <c r="J38" s="46">
        <v>9.25</v>
      </c>
    </row>
    <row r="39" spans="2:10" x14ac:dyDescent="0.25">
      <c r="B39" s="85">
        <v>8</v>
      </c>
      <c r="C39" s="230" t="s">
        <v>775</v>
      </c>
      <c r="D39" s="278">
        <v>45122</v>
      </c>
      <c r="E39" s="278">
        <v>45846</v>
      </c>
      <c r="F39" s="46">
        <v>0.52</v>
      </c>
      <c r="G39" s="46">
        <v>0.02</v>
      </c>
      <c r="H39" s="46">
        <v>0.02</v>
      </c>
      <c r="I39" s="46">
        <v>0.5</v>
      </c>
      <c r="J39" s="46">
        <v>0</v>
      </c>
    </row>
    <row r="40" spans="2:10" x14ac:dyDescent="0.25">
      <c r="B40" s="85">
        <v>9</v>
      </c>
      <c r="C40" s="230" t="s">
        <v>776</v>
      </c>
      <c r="D40" s="278">
        <v>45369</v>
      </c>
      <c r="E40" s="278">
        <v>45846</v>
      </c>
      <c r="F40" s="46">
        <v>3.33</v>
      </c>
      <c r="G40" s="46">
        <v>0</v>
      </c>
      <c r="H40" s="46">
        <v>0</v>
      </c>
      <c r="I40" s="46">
        <v>0.12</v>
      </c>
      <c r="J40" s="46">
        <v>3.21</v>
      </c>
    </row>
    <row r="41" spans="2:10" x14ac:dyDescent="0.25">
      <c r="B41" s="85">
        <v>10</v>
      </c>
      <c r="C41" s="230" t="s">
        <v>777</v>
      </c>
      <c r="D41" s="278">
        <v>45499</v>
      </c>
      <c r="E41" s="278">
        <v>45846</v>
      </c>
      <c r="F41" s="46">
        <v>0.01</v>
      </c>
      <c r="G41" s="46">
        <v>0</v>
      </c>
      <c r="H41" s="46">
        <v>0</v>
      </c>
      <c r="I41" s="46">
        <v>0.01</v>
      </c>
      <c r="J41" s="46">
        <v>0</v>
      </c>
    </row>
    <row r="42" spans="2:10" x14ac:dyDescent="0.25">
      <c r="B42" s="85">
        <v>11</v>
      </c>
      <c r="C42" s="230" t="s">
        <v>778</v>
      </c>
      <c r="D42" s="278">
        <v>45503</v>
      </c>
      <c r="E42" s="278">
        <v>45848</v>
      </c>
      <c r="F42" s="46">
        <v>0.01</v>
      </c>
      <c r="G42" s="46">
        <v>0</v>
      </c>
      <c r="H42" s="46">
        <v>0</v>
      </c>
      <c r="I42" s="46">
        <v>0.01</v>
      </c>
      <c r="J42" s="46">
        <v>0</v>
      </c>
    </row>
    <row r="43" spans="2:10" x14ac:dyDescent="0.25">
      <c r="B43" s="85">
        <v>12</v>
      </c>
      <c r="C43" s="230" t="s">
        <v>779</v>
      </c>
      <c r="D43" s="278">
        <v>45503</v>
      </c>
      <c r="E43" s="278">
        <v>45848</v>
      </c>
      <c r="F43" s="46">
        <v>0.01</v>
      </c>
      <c r="G43" s="46">
        <v>0</v>
      </c>
      <c r="H43" s="46">
        <v>0</v>
      </c>
      <c r="I43" s="46">
        <v>0.01</v>
      </c>
      <c r="J43" s="46">
        <v>0</v>
      </c>
    </row>
    <row r="44" spans="2:10" x14ac:dyDescent="0.25">
      <c r="B44" s="85">
        <v>13</v>
      </c>
      <c r="C44" s="230" t="s">
        <v>780</v>
      </c>
      <c r="D44" s="278">
        <v>45503</v>
      </c>
      <c r="E44" s="278">
        <v>45848</v>
      </c>
      <c r="F44" s="46">
        <v>0.01</v>
      </c>
      <c r="G44" s="46">
        <v>0</v>
      </c>
      <c r="H44" s="46">
        <v>0</v>
      </c>
      <c r="I44" s="46">
        <v>0.01</v>
      </c>
      <c r="J44" s="46">
        <v>0</v>
      </c>
    </row>
    <row r="45" spans="2:10" x14ac:dyDescent="0.25">
      <c r="B45" s="85">
        <v>14</v>
      </c>
      <c r="C45" s="230" t="s">
        <v>781</v>
      </c>
      <c r="D45" s="278">
        <v>45138</v>
      </c>
      <c r="E45" s="278">
        <v>45849</v>
      </c>
      <c r="F45" s="46">
        <v>0.05</v>
      </c>
      <c r="G45" s="46">
        <v>0</v>
      </c>
      <c r="H45" s="46">
        <v>0</v>
      </c>
      <c r="I45" s="46">
        <v>0.02</v>
      </c>
      <c r="J45" s="46">
        <v>0.03</v>
      </c>
    </row>
    <row r="46" spans="2:10" x14ac:dyDescent="0.25">
      <c r="B46" s="85">
        <v>15</v>
      </c>
      <c r="C46" s="230" t="s">
        <v>782</v>
      </c>
      <c r="D46" s="278">
        <v>45203</v>
      </c>
      <c r="E46" s="278">
        <v>45849</v>
      </c>
      <c r="F46" s="46">
        <v>0.02</v>
      </c>
      <c r="G46" s="46">
        <v>0.02</v>
      </c>
      <c r="H46" s="46">
        <v>0.02</v>
      </c>
      <c r="I46" s="46">
        <v>0</v>
      </c>
      <c r="J46" s="46">
        <v>0</v>
      </c>
    </row>
    <row r="47" spans="2:10" x14ac:dyDescent="0.25">
      <c r="B47" s="85">
        <v>16</v>
      </c>
      <c r="C47" s="230" t="s">
        <v>783</v>
      </c>
      <c r="D47" s="278">
        <v>45350</v>
      </c>
      <c r="E47" s="278">
        <v>45849</v>
      </c>
      <c r="F47" s="46">
        <v>0</v>
      </c>
      <c r="G47" s="46">
        <v>0</v>
      </c>
      <c r="H47" s="46">
        <v>0</v>
      </c>
      <c r="I47" s="46">
        <v>0</v>
      </c>
      <c r="J47" s="46">
        <v>0</v>
      </c>
    </row>
    <row r="48" spans="2:10" x14ac:dyDescent="0.25">
      <c r="B48" s="85">
        <v>17</v>
      </c>
      <c r="C48" s="230" t="s">
        <v>784</v>
      </c>
      <c r="D48" s="278">
        <v>45422</v>
      </c>
      <c r="E48" s="278">
        <v>45849</v>
      </c>
      <c r="F48" s="46">
        <v>7.0000000000000007E-2</v>
      </c>
      <c r="G48" s="46">
        <v>0</v>
      </c>
      <c r="H48" s="46">
        <v>0</v>
      </c>
      <c r="I48" s="46">
        <v>0.06</v>
      </c>
      <c r="J48" s="46">
        <v>0.02</v>
      </c>
    </row>
    <row r="49" spans="2:10" x14ac:dyDescent="0.25">
      <c r="B49" s="85">
        <v>18</v>
      </c>
      <c r="C49" s="230" t="s">
        <v>785</v>
      </c>
      <c r="D49" s="278">
        <v>45525</v>
      </c>
      <c r="E49" s="278">
        <v>45853</v>
      </c>
      <c r="F49" s="46">
        <v>0.11</v>
      </c>
      <c r="G49" s="46">
        <v>0</v>
      </c>
      <c r="H49" s="46">
        <v>0</v>
      </c>
      <c r="I49" s="46">
        <v>0.02</v>
      </c>
      <c r="J49" s="46">
        <v>0.08</v>
      </c>
    </row>
    <row r="50" spans="2:10" x14ac:dyDescent="0.25">
      <c r="B50" s="85">
        <v>19</v>
      </c>
      <c r="C50" s="230" t="s">
        <v>786</v>
      </c>
      <c r="D50" s="278">
        <v>43685</v>
      </c>
      <c r="E50" s="278">
        <v>45855</v>
      </c>
      <c r="F50" s="46">
        <v>0.47</v>
      </c>
      <c r="G50" s="46">
        <v>0.17</v>
      </c>
      <c r="H50" s="46">
        <v>0.17</v>
      </c>
      <c r="I50" s="46">
        <v>0.18</v>
      </c>
      <c r="J50" s="46">
        <v>0.11</v>
      </c>
    </row>
    <row r="51" spans="2:10" x14ac:dyDescent="0.25">
      <c r="B51" s="85">
        <v>20</v>
      </c>
      <c r="C51" s="230" t="s">
        <v>787</v>
      </c>
      <c r="D51" s="278">
        <v>44470</v>
      </c>
      <c r="E51" s="278">
        <v>45855</v>
      </c>
      <c r="F51" s="46">
        <v>11.35</v>
      </c>
      <c r="G51" s="46">
        <v>0.02</v>
      </c>
      <c r="H51" s="46">
        <v>0.02</v>
      </c>
      <c r="I51" s="46">
        <v>0.63</v>
      </c>
      <c r="J51" s="46">
        <v>10.69</v>
      </c>
    </row>
    <row r="52" spans="2:10" x14ac:dyDescent="0.25">
      <c r="B52" s="85">
        <v>21</v>
      </c>
      <c r="C52" s="230" t="s">
        <v>788</v>
      </c>
      <c r="D52" s="278">
        <v>45362</v>
      </c>
      <c r="E52" s="278">
        <v>45856</v>
      </c>
      <c r="F52" s="46">
        <v>30.01</v>
      </c>
      <c r="G52" s="46">
        <v>0</v>
      </c>
      <c r="H52" s="46">
        <v>0</v>
      </c>
      <c r="I52" s="46">
        <v>0.16</v>
      </c>
      <c r="J52" s="46">
        <v>29.85</v>
      </c>
    </row>
    <row r="53" spans="2:10" x14ac:dyDescent="0.25">
      <c r="B53" s="85">
        <v>22</v>
      </c>
      <c r="C53" s="230" t="s">
        <v>789</v>
      </c>
      <c r="D53" s="278">
        <v>45378</v>
      </c>
      <c r="E53" s="278">
        <v>45859</v>
      </c>
      <c r="F53" s="46">
        <v>0</v>
      </c>
      <c r="G53" s="46">
        <v>0</v>
      </c>
      <c r="H53" s="46">
        <v>0</v>
      </c>
      <c r="I53" s="46">
        <v>0</v>
      </c>
      <c r="J53" s="46">
        <v>0</v>
      </c>
    </row>
    <row r="54" spans="2:10" x14ac:dyDescent="0.25">
      <c r="B54" s="85">
        <v>23</v>
      </c>
      <c r="C54" s="230" t="s">
        <v>790</v>
      </c>
      <c r="D54" s="278">
        <v>45425</v>
      </c>
      <c r="E54" s="278">
        <v>45860</v>
      </c>
      <c r="F54" s="46">
        <v>24.77</v>
      </c>
      <c r="G54" s="46">
        <v>0</v>
      </c>
      <c r="H54" s="46">
        <v>0</v>
      </c>
      <c r="I54" s="46">
        <v>0.39</v>
      </c>
      <c r="J54" s="46">
        <v>24.38</v>
      </c>
    </row>
    <row r="55" spans="2:10" x14ac:dyDescent="0.25">
      <c r="B55" s="85">
        <v>24</v>
      </c>
      <c r="C55" s="230" t="s">
        <v>791</v>
      </c>
      <c r="D55" s="278">
        <v>45191</v>
      </c>
      <c r="E55" s="278">
        <v>45861</v>
      </c>
      <c r="F55" s="46">
        <v>0.28999999999999998</v>
      </c>
      <c r="G55" s="46">
        <v>0.02</v>
      </c>
      <c r="H55" s="46">
        <v>0.02</v>
      </c>
      <c r="I55" s="46">
        <v>0.05</v>
      </c>
      <c r="J55" s="46">
        <v>0.22</v>
      </c>
    </row>
    <row r="56" spans="2:10" x14ac:dyDescent="0.25">
      <c r="B56" s="85">
        <v>25</v>
      </c>
      <c r="C56" s="230" t="s">
        <v>792</v>
      </c>
      <c r="D56" s="278">
        <v>43417</v>
      </c>
      <c r="E56" s="278">
        <v>45863</v>
      </c>
      <c r="F56" s="46">
        <v>1.44</v>
      </c>
      <c r="G56" s="46">
        <v>0.1</v>
      </c>
      <c r="H56" s="46">
        <v>0.1</v>
      </c>
      <c r="I56" s="46">
        <v>0.16</v>
      </c>
      <c r="J56" s="46">
        <v>1.18</v>
      </c>
    </row>
    <row r="57" spans="2:10" x14ac:dyDescent="0.25">
      <c r="B57" s="85">
        <v>26</v>
      </c>
      <c r="C57" s="230" t="s">
        <v>793</v>
      </c>
      <c r="D57" s="278">
        <v>44936</v>
      </c>
      <c r="E57" s="278">
        <v>45863</v>
      </c>
      <c r="F57" s="46">
        <v>0.01</v>
      </c>
      <c r="G57" s="46">
        <v>0</v>
      </c>
      <c r="H57" s="46">
        <v>0</v>
      </c>
      <c r="I57" s="46">
        <v>0.01</v>
      </c>
      <c r="J57" s="46">
        <v>0</v>
      </c>
    </row>
    <row r="58" spans="2:10" x14ac:dyDescent="0.25">
      <c r="B58" s="85">
        <v>27</v>
      </c>
      <c r="C58" s="230" t="s">
        <v>794</v>
      </c>
      <c r="D58" s="278">
        <v>45373</v>
      </c>
      <c r="E58" s="278">
        <v>45863</v>
      </c>
      <c r="F58" s="46">
        <v>0</v>
      </c>
      <c r="G58" s="46">
        <v>0</v>
      </c>
      <c r="H58" s="46">
        <v>0</v>
      </c>
      <c r="I58" s="46">
        <v>0</v>
      </c>
      <c r="J58" s="46">
        <v>0</v>
      </c>
    </row>
    <row r="59" spans="2:10" x14ac:dyDescent="0.25">
      <c r="B59" s="85">
        <v>28</v>
      </c>
      <c r="C59" s="230" t="s">
        <v>795</v>
      </c>
      <c r="D59" s="278">
        <v>45382</v>
      </c>
      <c r="E59" s="278">
        <v>45867</v>
      </c>
      <c r="F59" s="46">
        <v>0.06</v>
      </c>
      <c r="G59" s="46">
        <v>0</v>
      </c>
      <c r="H59" s="46">
        <v>0</v>
      </c>
      <c r="I59" s="46">
        <v>0.06</v>
      </c>
      <c r="J59" s="46">
        <v>0</v>
      </c>
    </row>
    <row r="60" spans="2:10" x14ac:dyDescent="0.25">
      <c r="B60" s="85">
        <v>29</v>
      </c>
      <c r="C60" s="230" t="s">
        <v>796</v>
      </c>
      <c r="D60" s="278">
        <v>45281</v>
      </c>
      <c r="E60" s="278">
        <v>45870</v>
      </c>
      <c r="F60" s="46">
        <v>0.65</v>
      </c>
      <c r="G60" s="46">
        <v>0</v>
      </c>
      <c r="H60" s="46">
        <v>0</v>
      </c>
      <c r="I60" s="46">
        <v>0.24</v>
      </c>
      <c r="J60" s="46">
        <v>0.41</v>
      </c>
    </row>
    <row r="61" spans="2:10" x14ac:dyDescent="0.25">
      <c r="B61" s="85">
        <v>30</v>
      </c>
      <c r="C61" s="230" t="s">
        <v>797</v>
      </c>
      <c r="D61" s="278">
        <v>45316</v>
      </c>
      <c r="E61" s="278">
        <v>45873</v>
      </c>
      <c r="F61" s="46">
        <v>0.09</v>
      </c>
      <c r="G61" s="46">
        <v>0</v>
      </c>
      <c r="H61" s="46">
        <v>0</v>
      </c>
      <c r="I61" s="46">
        <v>0.02</v>
      </c>
      <c r="J61" s="46">
        <v>7.0000000000000007E-2</v>
      </c>
    </row>
    <row r="62" spans="2:10" x14ac:dyDescent="0.25">
      <c r="B62" s="85">
        <v>31</v>
      </c>
      <c r="C62" s="230" t="s">
        <v>798</v>
      </c>
      <c r="D62" s="278">
        <v>45378</v>
      </c>
      <c r="E62" s="278">
        <v>45873</v>
      </c>
      <c r="F62" s="46">
        <v>0</v>
      </c>
      <c r="G62" s="46">
        <v>0</v>
      </c>
      <c r="H62" s="46">
        <v>0</v>
      </c>
      <c r="I62" s="46">
        <v>0</v>
      </c>
      <c r="J62" s="46">
        <v>0</v>
      </c>
    </row>
    <row r="63" spans="2:10" x14ac:dyDescent="0.25">
      <c r="B63" s="85">
        <v>32</v>
      </c>
      <c r="C63" s="230" t="s">
        <v>799</v>
      </c>
      <c r="D63" s="278">
        <v>45498</v>
      </c>
      <c r="E63" s="278">
        <v>45874</v>
      </c>
      <c r="F63" s="46">
        <v>0.79</v>
      </c>
      <c r="G63" s="46">
        <v>0</v>
      </c>
      <c r="H63" s="46">
        <v>0</v>
      </c>
      <c r="I63" s="46">
        <v>0.06</v>
      </c>
      <c r="J63" s="46">
        <v>0.73</v>
      </c>
    </row>
    <row r="64" spans="2:10" x14ac:dyDescent="0.25">
      <c r="B64" s="85">
        <v>33</v>
      </c>
      <c r="C64" s="230" t="s">
        <v>800</v>
      </c>
      <c r="D64" s="278">
        <v>45565</v>
      </c>
      <c r="E64" s="278">
        <v>45874</v>
      </c>
      <c r="F64" s="46">
        <v>18.149999999999999</v>
      </c>
      <c r="G64" s="46">
        <v>0</v>
      </c>
      <c r="H64" s="46">
        <v>0</v>
      </c>
      <c r="I64" s="46">
        <v>0.01</v>
      </c>
      <c r="J64" s="46">
        <v>18.14</v>
      </c>
    </row>
    <row r="65" spans="2:10" x14ac:dyDescent="0.25">
      <c r="B65" s="85">
        <v>34</v>
      </c>
      <c r="C65" s="230" t="s">
        <v>801</v>
      </c>
      <c r="D65" s="278">
        <v>45575</v>
      </c>
      <c r="E65" s="278">
        <v>45874</v>
      </c>
      <c r="F65" s="46">
        <v>2.78</v>
      </c>
      <c r="G65" s="46">
        <v>0</v>
      </c>
      <c r="H65" s="46">
        <v>0</v>
      </c>
      <c r="I65" s="46">
        <v>0.09</v>
      </c>
      <c r="J65" s="46">
        <v>2.7</v>
      </c>
    </row>
    <row r="66" spans="2:10" x14ac:dyDescent="0.25">
      <c r="B66" s="85">
        <v>35</v>
      </c>
      <c r="C66" s="230" t="s">
        <v>802</v>
      </c>
      <c r="D66" s="278">
        <v>42903</v>
      </c>
      <c r="E66" s="278">
        <v>45876</v>
      </c>
      <c r="F66" s="46">
        <v>0.97</v>
      </c>
      <c r="G66" s="46">
        <v>0</v>
      </c>
      <c r="H66" s="46">
        <v>0</v>
      </c>
      <c r="I66" s="46">
        <v>0.18</v>
      </c>
      <c r="J66" s="46">
        <v>0.79</v>
      </c>
    </row>
    <row r="67" spans="2:10" x14ac:dyDescent="0.25">
      <c r="B67" s="85">
        <v>36</v>
      </c>
      <c r="C67" s="230" t="s">
        <v>803</v>
      </c>
      <c r="D67" s="278">
        <v>43750</v>
      </c>
      <c r="E67" s="278">
        <v>45876</v>
      </c>
      <c r="F67" s="46">
        <v>1.06</v>
      </c>
      <c r="G67" s="46">
        <v>0.92</v>
      </c>
      <c r="H67" s="46">
        <v>0.92</v>
      </c>
      <c r="I67" s="46">
        <v>0.14000000000000001</v>
      </c>
      <c r="J67" s="46">
        <v>0</v>
      </c>
    </row>
    <row r="68" spans="2:10" x14ac:dyDescent="0.25">
      <c r="B68" s="85">
        <v>37</v>
      </c>
      <c r="C68" s="230" t="s">
        <v>804</v>
      </c>
      <c r="D68" s="278">
        <v>44221</v>
      </c>
      <c r="E68" s="278">
        <v>45877</v>
      </c>
      <c r="F68" s="46">
        <v>0.03</v>
      </c>
      <c r="G68" s="46">
        <v>0</v>
      </c>
      <c r="H68" s="46">
        <v>0</v>
      </c>
      <c r="I68" s="46">
        <v>0.02</v>
      </c>
      <c r="J68" s="46">
        <v>0.01</v>
      </c>
    </row>
    <row r="69" spans="2:10" x14ac:dyDescent="0.25">
      <c r="B69" s="85">
        <v>38</v>
      </c>
      <c r="C69" s="230" t="s">
        <v>805</v>
      </c>
      <c r="D69" s="278">
        <v>45107</v>
      </c>
      <c r="E69" s="278">
        <v>45877</v>
      </c>
      <c r="F69" s="46">
        <v>0.3</v>
      </c>
      <c r="G69" s="46">
        <v>0.02</v>
      </c>
      <c r="H69" s="46">
        <v>0.02</v>
      </c>
      <c r="I69" s="46">
        <v>0.05</v>
      </c>
      <c r="J69" s="46">
        <v>0.24</v>
      </c>
    </row>
    <row r="70" spans="2:10" x14ac:dyDescent="0.25">
      <c r="B70" s="85">
        <v>39</v>
      </c>
      <c r="C70" s="230" t="s">
        <v>806</v>
      </c>
      <c r="D70" s="278">
        <v>45306</v>
      </c>
      <c r="E70" s="278">
        <v>45877</v>
      </c>
      <c r="F70" s="46">
        <v>0.33</v>
      </c>
      <c r="G70" s="46">
        <v>0.18</v>
      </c>
      <c r="H70" s="46">
        <v>0.18</v>
      </c>
      <c r="I70" s="46">
        <v>0.15</v>
      </c>
      <c r="J70" s="46">
        <v>0</v>
      </c>
    </row>
    <row r="71" spans="2:10" x14ac:dyDescent="0.25">
      <c r="B71" s="85">
        <v>40</v>
      </c>
      <c r="C71" s="230" t="s">
        <v>807</v>
      </c>
      <c r="D71" s="278">
        <v>45378</v>
      </c>
      <c r="E71" s="278">
        <v>45881</v>
      </c>
      <c r="F71" s="46">
        <v>0.21</v>
      </c>
      <c r="G71" s="46">
        <v>0.02</v>
      </c>
      <c r="H71" s="46">
        <v>0.02</v>
      </c>
      <c r="I71" s="46">
        <v>0.03</v>
      </c>
      <c r="J71" s="46">
        <v>0.15</v>
      </c>
    </row>
    <row r="72" spans="2:10" x14ac:dyDescent="0.25">
      <c r="B72" s="85">
        <v>41</v>
      </c>
      <c r="C72" s="230" t="s">
        <v>808</v>
      </c>
      <c r="D72" s="278">
        <v>45336</v>
      </c>
      <c r="E72" s="278">
        <v>45887</v>
      </c>
      <c r="F72" s="46">
        <v>0.09</v>
      </c>
      <c r="G72" s="46">
        <v>0</v>
      </c>
      <c r="H72" s="46">
        <v>0</v>
      </c>
      <c r="I72" s="46">
        <v>0.08</v>
      </c>
      <c r="J72" s="46">
        <v>0.01</v>
      </c>
    </row>
    <row r="73" spans="2:10" x14ac:dyDescent="0.25">
      <c r="B73" s="85">
        <v>42</v>
      </c>
      <c r="C73" s="230" t="s">
        <v>809</v>
      </c>
      <c r="D73" s="278">
        <v>45637</v>
      </c>
      <c r="E73" s="278">
        <v>45887</v>
      </c>
      <c r="F73" s="46">
        <v>2.14</v>
      </c>
      <c r="G73" s="46">
        <v>0.11</v>
      </c>
      <c r="H73" s="46">
        <v>0.11</v>
      </c>
      <c r="I73" s="46">
        <v>2.04</v>
      </c>
      <c r="J73" s="46">
        <v>0</v>
      </c>
    </row>
    <row r="74" spans="2:10" x14ac:dyDescent="0.25">
      <c r="B74" s="85">
        <v>43</v>
      </c>
      <c r="C74" s="230" t="s">
        <v>810</v>
      </c>
      <c r="D74" s="278">
        <v>45028</v>
      </c>
      <c r="E74" s="278">
        <v>45888</v>
      </c>
      <c r="F74" s="46">
        <v>1.1599999999999999</v>
      </c>
      <c r="G74" s="46">
        <v>0.91</v>
      </c>
      <c r="H74" s="46">
        <v>0.91</v>
      </c>
      <c r="I74" s="46">
        <v>0.25</v>
      </c>
      <c r="J74" s="46">
        <v>0</v>
      </c>
    </row>
    <row r="75" spans="2:10" x14ac:dyDescent="0.25">
      <c r="B75" s="85">
        <v>44</v>
      </c>
      <c r="C75" s="230" t="s">
        <v>811</v>
      </c>
      <c r="D75" s="278">
        <v>45299</v>
      </c>
      <c r="E75" s="278">
        <v>45888</v>
      </c>
      <c r="F75" s="46">
        <v>0.69</v>
      </c>
      <c r="G75" s="46">
        <v>0</v>
      </c>
      <c r="H75" s="46">
        <v>0</v>
      </c>
      <c r="I75" s="46">
        <v>0.03</v>
      </c>
      <c r="J75" s="46">
        <v>0.67</v>
      </c>
    </row>
    <row r="76" spans="2:10" x14ac:dyDescent="0.25">
      <c r="B76" s="85">
        <v>45</v>
      </c>
      <c r="C76" s="230" t="s">
        <v>812</v>
      </c>
      <c r="D76" s="278">
        <v>45663</v>
      </c>
      <c r="E76" s="278">
        <v>45889</v>
      </c>
      <c r="F76" s="46">
        <v>0.2</v>
      </c>
      <c r="G76" s="46">
        <v>0</v>
      </c>
      <c r="H76" s="46">
        <v>0</v>
      </c>
      <c r="I76" s="46">
        <v>0.02</v>
      </c>
      <c r="J76" s="46">
        <v>0.18</v>
      </c>
    </row>
    <row r="77" spans="2:10" x14ac:dyDescent="0.25">
      <c r="B77" s="85">
        <v>46</v>
      </c>
      <c r="C77" s="230" t="s">
        <v>813</v>
      </c>
      <c r="D77" s="278">
        <v>45362</v>
      </c>
      <c r="E77" s="278">
        <v>45890</v>
      </c>
      <c r="F77" s="46">
        <v>0.11</v>
      </c>
      <c r="G77" s="46">
        <v>0</v>
      </c>
      <c r="H77" s="46">
        <v>0</v>
      </c>
      <c r="I77" s="46">
        <v>0.03</v>
      </c>
      <c r="J77" s="46">
        <v>0.08</v>
      </c>
    </row>
    <row r="78" spans="2:10" x14ac:dyDescent="0.25">
      <c r="B78" s="85">
        <v>47</v>
      </c>
      <c r="C78" s="230" t="s">
        <v>814</v>
      </c>
      <c r="D78" s="278">
        <v>45425</v>
      </c>
      <c r="E78" s="278">
        <v>45890</v>
      </c>
      <c r="F78" s="46">
        <v>1.87</v>
      </c>
      <c r="G78" s="46">
        <v>0</v>
      </c>
      <c r="H78" s="46">
        <v>0</v>
      </c>
      <c r="I78" s="46">
        <v>0.03</v>
      </c>
      <c r="J78" s="46">
        <v>1.84</v>
      </c>
    </row>
    <row r="79" spans="2:10" x14ac:dyDescent="0.25">
      <c r="B79" s="85">
        <v>48</v>
      </c>
      <c r="C79" s="230" t="s">
        <v>815</v>
      </c>
      <c r="D79" s="278">
        <v>45014</v>
      </c>
      <c r="E79" s="278">
        <v>45895</v>
      </c>
      <c r="F79" s="46">
        <v>1.71</v>
      </c>
      <c r="G79" s="46">
        <v>0</v>
      </c>
      <c r="H79" s="46">
        <v>0</v>
      </c>
      <c r="I79" s="46">
        <v>7.0000000000000007E-2</v>
      </c>
      <c r="J79" s="46">
        <v>1.64</v>
      </c>
    </row>
    <row r="80" spans="2:10" x14ac:dyDescent="0.25">
      <c r="B80" s="85">
        <v>49</v>
      </c>
      <c r="C80" s="230" t="s">
        <v>816</v>
      </c>
      <c r="D80" s="278">
        <v>45357</v>
      </c>
      <c r="E80" s="278">
        <v>45897</v>
      </c>
      <c r="F80" s="46">
        <v>2.1800000000000002</v>
      </c>
      <c r="G80" s="46">
        <v>0</v>
      </c>
      <c r="H80" s="46">
        <v>0</v>
      </c>
      <c r="I80" s="46">
        <v>0.08</v>
      </c>
      <c r="J80" s="46">
        <v>2.1</v>
      </c>
    </row>
    <row r="81" spans="2:10" x14ac:dyDescent="0.25">
      <c r="B81" s="85">
        <v>50</v>
      </c>
      <c r="C81" s="230" t="s">
        <v>817</v>
      </c>
      <c r="D81" s="278">
        <v>43396</v>
      </c>
      <c r="E81" s="278">
        <v>45898</v>
      </c>
      <c r="F81" s="46">
        <v>2.2000000000000002</v>
      </c>
      <c r="G81" s="46">
        <v>0.1</v>
      </c>
      <c r="H81" s="46">
        <v>0.1</v>
      </c>
      <c r="I81" s="46">
        <v>0.19</v>
      </c>
      <c r="J81" s="46">
        <v>1.91</v>
      </c>
    </row>
    <row r="82" spans="2:10" x14ac:dyDescent="0.25">
      <c r="B82" s="85">
        <v>51</v>
      </c>
      <c r="C82" s="230" t="s">
        <v>818</v>
      </c>
      <c r="D82" s="278">
        <v>44615</v>
      </c>
      <c r="E82" s="278">
        <v>45898</v>
      </c>
      <c r="F82" s="46">
        <v>1.26</v>
      </c>
      <c r="G82" s="46">
        <v>0.26</v>
      </c>
      <c r="H82" s="46">
        <v>0.26</v>
      </c>
      <c r="I82" s="46">
        <v>0.23</v>
      </c>
      <c r="J82" s="46">
        <v>0.77</v>
      </c>
    </row>
    <row r="83" spans="2:10" x14ac:dyDescent="0.25">
      <c r="B83" s="85">
        <v>52</v>
      </c>
      <c r="C83" s="230" t="s">
        <v>819</v>
      </c>
      <c r="D83" s="278">
        <v>45086</v>
      </c>
      <c r="E83" s="278">
        <v>45898</v>
      </c>
      <c r="F83" s="46">
        <v>0.12</v>
      </c>
      <c r="G83" s="46">
        <v>0.06</v>
      </c>
      <c r="H83" s="46">
        <v>0.06</v>
      </c>
      <c r="I83" s="46">
        <v>0.05</v>
      </c>
      <c r="J83" s="46">
        <v>0.01</v>
      </c>
    </row>
    <row r="84" spans="2:10" x14ac:dyDescent="0.25">
      <c r="B84" s="85">
        <v>53</v>
      </c>
      <c r="C84" s="230" t="s">
        <v>820</v>
      </c>
      <c r="D84" s="278">
        <v>45219</v>
      </c>
      <c r="E84" s="278">
        <v>45898</v>
      </c>
      <c r="F84" s="46">
        <v>0.49</v>
      </c>
      <c r="G84" s="46">
        <v>0</v>
      </c>
      <c r="H84" s="46">
        <v>0</v>
      </c>
      <c r="I84" s="46">
        <v>0.04</v>
      </c>
      <c r="J84" s="46">
        <v>0.45</v>
      </c>
    </row>
    <row r="85" spans="2:10" x14ac:dyDescent="0.25">
      <c r="B85" s="85">
        <v>54</v>
      </c>
      <c r="C85" s="230" t="s">
        <v>821</v>
      </c>
      <c r="D85" s="278">
        <v>45352</v>
      </c>
      <c r="E85" s="278">
        <v>45898</v>
      </c>
      <c r="F85" s="46">
        <v>0.46</v>
      </c>
      <c r="G85" s="46">
        <v>0</v>
      </c>
      <c r="H85" s="46">
        <v>0</v>
      </c>
      <c r="I85" s="46">
        <v>0.06</v>
      </c>
      <c r="J85" s="46">
        <v>0.4</v>
      </c>
    </row>
    <row r="86" spans="2:10" x14ac:dyDescent="0.25">
      <c r="B86" s="85">
        <v>55</v>
      </c>
      <c r="C86" s="230" t="s">
        <v>822</v>
      </c>
      <c r="D86" s="278">
        <v>45382</v>
      </c>
      <c r="E86" s="278">
        <v>45898</v>
      </c>
      <c r="F86" s="46">
        <v>0.05</v>
      </c>
      <c r="G86" s="46">
        <v>0.02</v>
      </c>
      <c r="H86" s="46">
        <v>0.02</v>
      </c>
      <c r="I86" s="46">
        <v>0.03</v>
      </c>
      <c r="J86" s="46">
        <v>0</v>
      </c>
    </row>
    <row r="87" spans="2:10" x14ac:dyDescent="0.25">
      <c r="B87" s="85">
        <v>56</v>
      </c>
      <c r="C87" s="230" t="s">
        <v>823</v>
      </c>
      <c r="D87" s="278">
        <v>45402</v>
      </c>
      <c r="E87" s="278">
        <v>45898</v>
      </c>
      <c r="F87" s="46">
        <v>0.05</v>
      </c>
      <c r="G87" s="46">
        <v>0</v>
      </c>
      <c r="H87" s="46">
        <v>0</v>
      </c>
      <c r="I87" s="46">
        <v>0.05</v>
      </c>
      <c r="J87" s="46">
        <v>0</v>
      </c>
    </row>
    <row r="88" spans="2:10" x14ac:dyDescent="0.25">
      <c r="B88" s="85">
        <v>57</v>
      </c>
      <c r="C88" s="230" t="s">
        <v>824</v>
      </c>
      <c r="D88" s="278">
        <v>45534</v>
      </c>
      <c r="E88" s="278">
        <v>45898</v>
      </c>
      <c r="F88" s="46">
        <v>0.08</v>
      </c>
      <c r="G88" s="46">
        <v>0</v>
      </c>
      <c r="H88" s="46">
        <v>0</v>
      </c>
      <c r="I88" s="46">
        <v>0.08</v>
      </c>
      <c r="J88" s="46">
        <v>0</v>
      </c>
    </row>
    <row r="89" spans="2:10" x14ac:dyDescent="0.25">
      <c r="B89" s="85">
        <v>58</v>
      </c>
      <c r="C89" s="230" t="s">
        <v>825</v>
      </c>
      <c r="D89" s="278">
        <v>45145</v>
      </c>
      <c r="E89" s="278">
        <v>45901</v>
      </c>
      <c r="F89" s="46">
        <v>5.89</v>
      </c>
      <c r="G89" s="46">
        <v>0</v>
      </c>
      <c r="H89" s="46">
        <v>0</v>
      </c>
      <c r="I89" s="46">
        <v>0.15</v>
      </c>
      <c r="J89" s="46">
        <v>5.74</v>
      </c>
    </row>
    <row r="90" spans="2:10" x14ac:dyDescent="0.25">
      <c r="B90" s="85">
        <v>59</v>
      </c>
      <c r="C90" s="230" t="s">
        <v>826</v>
      </c>
      <c r="D90" s="278">
        <v>45077</v>
      </c>
      <c r="E90" s="278">
        <v>45902</v>
      </c>
      <c r="F90" s="46">
        <v>1.1399999999999999</v>
      </c>
      <c r="G90" s="46">
        <v>0.03</v>
      </c>
      <c r="H90" s="46">
        <v>0.03</v>
      </c>
      <c r="I90" s="46">
        <v>0.05</v>
      </c>
      <c r="J90" s="46">
        <v>1.06</v>
      </c>
    </row>
    <row r="91" spans="2:10" x14ac:dyDescent="0.25">
      <c r="B91" s="85">
        <v>60</v>
      </c>
      <c r="C91" s="230" t="s">
        <v>827</v>
      </c>
      <c r="D91" s="278">
        <v>45377</v>
      </c>
      <c r="E91" s="278">
        <v>45902</v>
      </c>
      <c r="F91" s="46">
        <v>0.48</v>
      </c>
      <c r="G91" s="46">
        <v>0</v>
      </c>
      <c r="H91" s="46">
        <v>0</v>
      </c>
      <c r="I91" s="46">
        <v>0.17</v>
      </c>
      <c r="J91" s="46">
        <v>0.3</v>
      </c>
    </row>
    <row r="92" spans="2:10" x14ac:dyDescent="0.25">
      <c r="B92" s="85">
        <v>61</v>
      </c>
      <c r="C92" s="230" t="s">
        <v>828</v>
      </c>
      <c r="D92" s="278">
        <v>45756</v>
      </c>
      <c r="E92" s="278">
        <v>45904</v>
      </c>
      <c r="F92" s="46">
        <v>0.35</v>
      </c>
      <c r="G92" s="46">
        <v>0.34</v>
      </c>
      <c r="H92" s="46">
        <v>0.34</v>
      </c>
      <c r="I92" s="46">
        <v>0.02</v>
      </c>
      <c r="J92" s="46">
        <v>0</v>
      </c>
    </row>
    <row r="93" spans="2:10" x14ac:dyDescent="0.25">
      <c r="B93" s="85">
        <v>62</v>
      </c>
      <c r="C93" s="230" t="s">
        <v>829</v>
      </c>
      <c r="D93" s="278">
        <v>44277</v>
      </c>
      <c r="E93" s="278">
        <v>45909</v>
      </c>
      <c r="F93" s="46">
        <v>0.14000000000000001</v>
      </c>
      <c r="G93" s="46">
        <v>0.03</v>
      </c>
      <c r="H93" s="46">
        <v>0.03</v>
      </c>
      <c r="I93" s="46">
        <v>0.08</v>
      </c>
      <c r="J93" s="46">
        <v>0.03</v>
      </c>
    </row>
    <row r="94" spans="2:10" x14ac:dyDescent="0.25">
      <c r="B94" s="85">
        <v>63</v>
      </c>
      <c r="C94" s="230" t="s">
        <v>830</v>
      </c>
      <c r="D94" s="278">
        <v>45363</v>
      </c>
      <c r="E94" s="278">
        <v>45909</v>
      </c>
      <c r="F94" s="46">
        <v>0.38</v>
      </c>
      <c r="G94" s="46">
        <v>0.32</v>
      </c>
      <c r="H94" s="46">
        <v>0.32</v>
      </c>
      <c r="I94" s="46">
        <v>0.06</v>
      </c>
      <c r="J94" s="46">
        <v>0</v>
      </c>
    </row>
    <row r="95" spans="2:10" x14ac:dyDescent="0.25">
      <c r="B95" s="85">
        <v>64</v>
      </c>
      <c r="C95" s="230" t="s">
        <v>831</v>
      </c>
      <c r="D95" s="278">
        <v>44607</v>
      </c>
      <c r="E95" s="278">
        <v>45910</v>
      </c>
      <c r="F95" s="46">
        <v>0.28000000000000003</v>
      </c>
      <c r="G95" s="46">
        <v>0</v>
      </c>
      <c r="H95" s="46">
        <v>0</v>
      </c>
      <c r="I95" s="46">
        <v>0.08</v>
      </c>
      <c r="J95" s="46">
        <v>0.2</v>
      </c>
    </row>
    <row r="96" spans="2:10" x14ac:dyDescent="0.25">
      <c r="B96" s="85">
        <v>65</v>
      </c>
      <c r="C96" s="230" t="s">
        <v>832</v>
      </c>
      <c r="D96" s="278">
        <v>44825</v>
      </c>
      <c r="E96" s="278">
        <v>45910</v>
      </c>
      <c r="F96" s="46">
        <v>0.11</v>
      </c>
      <c r="G96" s="46">
        <v>0</v>
      </c>
      <c r="H96" s="46">
        <v>0</v>
      </c>
      <c r="I96" s="46">
        <v>0.08</v>
      </c>
      <c r="J96" s="46">
        <v>0.04</v>
      </c>
    </row>
    <row r="97" spans="2:10" x14ac:dyDescent="0.25">
      <c r="B97" s="85">
        <v>66</v>
      </c>
      <c r="C97" s="230" t="s">
        <v>833</v>
      </c>
      <c r="D97" s="278">
        <v>44890</v>
      </c>
      <c r="E97" s="278">
        <v>45911</v>
      </c>
      <c r="F97" s="46">
        <v>7.11</v>
      </c>
      <c r="G97" s="46">
        <v>0</v>
      </c>
      <c r="H97" s="46">
        <v>0</v>
      </c>
      <c r="I97" s="46">
        <v>0.26</v>
      </c>
      <c r="J97" s="46">
        <v>6.85</v>
      </c>
    </row>
    <row r="98" spans="2:10" x14ac:dyDescent="0.25">
      <c r="B98" s="85">
        <v>67</v>
      </c>
      <c r="C98" s="230" t="s">
        <v>834</v>
      </c>
      <c r="D98" s="278">
        <v>45346</v>
      </c>
      <c r="E98" s="278">
        <v>45911</v>
      </c>
      <c r="F98" s="46">
        <v>0.72</v>
      </c>
      <c r="G98" s="46">
        <v>0</v>
      </c>
      <c r="H98" s="46">
        <v>0</v>
      </c>
      <c r="I98" s="46">
        <v>0.04</v>
      </c>
      <c r="J98" s="46">
        <v>0.67</v>
      </c>
    </row>
    <row r="99" spans="2:10" x14ac:dyDescent="0.25">
      <c r="B99" s="85">
        <v>68</v>
      </c>
      <c r="C99" s="230" t="s">
        <v>835</v>
      </c>
      <c r="D99" s="278">
        <v>45646</v>
      </c>
      <c r="E99" s="278">
        <v>45911</v>
      </c>
      <c r="F99" s="46">
        <v>2.09</v>
      </c>
      <c r="G99" s="46">
        <v>2</v>
      </c>
      <c r="H99" s="46">
        <v>2</v>
      </c>
      <c r="I99" s="46">
        <v>0.09</v>
      </c>
      <c r="J99" s="46">
        <v>0</v>
      </c>
    </row>
    <row r="100" spans="2:10" x14ac:dyDescent="0.25">
      <c r="B100" s="85">
        <v>69</v>
      </c>
      <c r="C100" s="230" t="s">
        <v>836</v>
      </c>
      <c r="D100" s="278">
        <v>45328</v>
      </c>
      <c r="E100" s="278">
        <v>45912</v>
      </c>
      <c r="F100" s="46">
        <v>12.31</v>
      </c>
      <c r="G100" s="46">
        <v>0</v>
      </c>
      <c r="H100" s="46">
        <v>0</v>
      </c>
      <c r="I100" s="46">
        <v>0.2</v>
      </c>
      <c r="J100" s="46">
        <v>12.12</v>
      </c>
    </row>
    <row r="101" spans="2:10" x14ac:dyDescent="0.25">
      <c r="B101" s="85">
        <v>70</v>
      </c>
      <c r="C101" s="230" t="s">
        <v>837</v>
      </c>
      <c r="D101" s="278">
        <v>45328</v>
      </c>
      <c r="E101" s="278">
        <v>45912</v>
      </c>
      <c r="F101" s="46">
        <v>8.82</v>
      </c>
      <c r="G101" s="46">
        <v>0</v>
      </c>
      <c r="H101" s="46">
        <v>0</v>
      </c>
      <c r="I101" s="46">
        <v>0.15</v>
      </c>
      <c r="J101" s="46">
        <v>8.67</v>
      </c>
    </row>
    <row r="102" spans="2:10" x14ac:dyDescent="0.25">
      <c r="B102" s="85">
        <v>71</v>
      </c>
      <c r="C102" s="230" t="s">
        <v>838</v>
      </c>
      <c r="D102" s="278">
        <v>45680</v>
      </c>
      <c r="E102" s="278">
        <v>45912</v>
      </c>
      <c r="F102" s="46">
        <v>0.7</v>
      </c>
      <c r="G102" s="46">
        <v>0.6</v>
      </c>
      <c r="H102" s="46">
        <v>0.6</v>
      </c>
      <c r="I102" s="46">
        <v>0.1</v>
      </c>
      <c r="J102" s="46">
        <v>0</v>
      </c>
    </row>
    <row r="103" spans="2:10" x14ac:dyDescent="0.25">
      <c r="B103" s="85">
        <v>72</v>
      </c>
      <c r="C103" s="230" t="s">
        <v>839</v>
      </c>
      <c r="D103" s="278">
        <v>45189</v>
      </c>
      <c r="E103" s="278">
        <v>45918</v>
      </c>
      <c r="F103" s="46">
        <v>0.47</v>
      </c>
      <c r="G103" s="46">
        <v>0.03</v>
      </c>
      <c r="H103" s="46">
        <v>0.03</v>
      </c>
      <c r="I103" s="46">
        <v>0.17</v>
      </c>
      <c r="J103" s="46">
        <v>0.27</v>
      </c>
    </row>
    <row r="104" spans="2:10" x14ac:dyDescent="0.25">
      <c r="B104" s="85">
        <v>73</v>
      </c>
      <c r="C104" s="230" t="s">
        <v>840</v>
      </c>
      <c r="D104" s="278">
        <v>45016</v>
      </c>
      <c r="E104" s="278">
        <v>45925</v>
      </c>
      <c r="F104" s="46">
        <v>1.43</v>
      </c>
      <c r="G104" s="46">
        <v>1.21</v>
      </c>
      <c r="H104" s="46">
        <v>1.21</v>
      </c>
      <c r="I104" s="46">
        <v>0.22</v>
      </c>
      <c r="J104" s="46">
        <v>0</v>
      </c>
    </row>
    <row r="105" spans="2:10" ht="15.75" thickBot="1" x14ac:dyDescent="0.3">
      <c r="B105" s="85">
        <v>74</v>
      </c>
      <c r="C105" s="230" t="s">
        <v>841</v>
      </c>
      <c r="D105" s="278">
        <v>45621</v>
      </c>
      <c r="E105" s="278">
        <v>45926</v>
      </c>
      <c r="F105" s="46">
        <v>22.98</v>
      </c>
      <c r="G105" s="46">
        <v>5.03</v>
      </c>
      <c r="H105" s="46">
        <v>5.03</v>
      </c>
      <c r="I105" s="46">
        <v>0.52</v>
      </c>
      <c r="J105" s="46">
        <v>17.420000000000002</v>
      </c>
    </row>
    <row r="106" spans="2:10" ht="15.75" thickBot="1" x14ac:dyDescent="0.3">
      <c r="B106" s="488" t="s">
        <v>639</v>
      </c>
      <c r="C106" s="488"/>
      <c r="D106" s="488"/>
      <c r="E106" s="488"/>
      <c r="F106" s="279">
        <v>186.01</v>
      </c>
      <c r="G106" s="279">
        <v>119.55</v>
      </c>
      <c r="H106" s="279">
        <v>119.55</v>
      </c>
      <c r="I106" s="279">
        <v>11.02</v>
      </c>
      <c r="J106" s="279">
        <v>55.45</v>
      </c>
    </row>
    <row r="107" spans="2:10" ht="15.75" thickBot="1" x14ac:dyDescent="0.3">
      <c r="B107" s="488" t="s">
        <v>640</v>
      </c>
      <c r="C107" s="488"/>
      <c r="D107" s="488"/>
      <c r="E107" s="488"/>
      <c r="F107" s="280">
        <v>15080.82</v>
      </c>
      <c r="G107" s="280">
        <v>1402.29</v>
      </c>
      <c r="H107" s="280">
        <v>1402.29</v>
      </c>
      <c r="I107" s="280">
        <v>484.84</v>
      </c>
      <c r="J107" s="280">
        <v>13193.7</v>
      </c>
    </row>
    <row r="109" spans="2:10" ht="38.25" x14ac:dyDescent="0.25">
      <c r="C109" s="44" t="s">
        <v>438</v>
      </c>
    </row>
  </sheetData>
  <mergeCells count="7">
    <mergeCell ref="B107:E107"/>
    <mergeCell ref="L3:M3"/>
    <mergeCell ref="B2:J2"/>
    <mergeCell ref="B3:J3"/>
    <mergeCell ref="B106:E106"/>
    <mergeCell ref="B6:J6"/>
    <mergeCell ref="B31:J31"/>
  </mergeCells>
  <hyperlinks>
    <hyperlink ref="L3:M3" location="'Table of Contents'!A1" display="Go To Table Of Contents" xr:uid="{00000000-0004-0000-1400-000000000000}"/>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I25"/>
  <sheetViews>
    <sheetView showGridLines="0" workbookViewId="0">
      <selection activeCell="H2" sqref="H2:I3"/>
    </sheetView>
  </sheetViews>
  <sheetFormatPr defaultRowHeight="15" x14ac:dyDescent="0.25"/>
  <cols>
    <col min="1" max="1" width="1.85546875" customWidth="1"/>
    <col min="2" max="2" width="16.85546875" style="12" customWidth="1"/>
    <col min="3" max="3" width="17.7109375" customWidth="1"/>
    <col min="4" max="4" width="17.5703125" customWidth="1"/>
    <col min="5" max="5" width="15.7109375" customWidth="1"/>
    <col min="6" max="6" width="15.28515625" customWidth="1"/>
    <col min="7" max="7" width="4" customWidth="1"/>
    <col min="8" max="9" width="6.28515625" customWidth="1"/>
  </cols>
  <sheetData>
    <row r="1" spans="2:9" ht="12.75" customHeight="1" x14ac:dyDescent="0.25"/>
    <row r="2" spans="2:9" ht="15" customHeight="1" x14ac:dyDescent="0.25">
      <c r="B2" s="494" t="s">
        <v>842</v>
      </c>
      <c r="C2" s="494"/>
      <c r="D2" s="494"/>
      <c r="E2" s="494"/>
      <c r="F2" s="494"/>
      <c r="H2" s="451" t="s">
        <v>307</v>
      </c>
      <c r="I2" s="451"/>
    </row>
    <row r="3" spans="2:9" ht="15" customHeight="1" x14ac:dyDescent="0.25">
      <c r="B3" s="490" t="s">
        <v>166</v>
      </c>
      <c r="C3" s="490"/>
      <c r="D3" s="490"/>
      <c r="E3" s="490"/>
      <c r="F3" s="490"/>
      <c r="H3" s="451"/>
      <c r="I3" s="451"/>
    </row>
    <row r="4" spans="2:9" x14ac:dyDescent="0.25">
      <c r="B4" s="16"/>
      <c r="C4" s="2"/>
      <c r="D4" s="2"/>
      <c r="E4" s="2"/>
      <c r="F4" s="2"/>
    </row>
    <row r="5" spans="2:9" ht="42" customHeight="1" x14ac:dyDescent="0.25">
      <c r="B5" s="282" t="s">
        <v>492</v>
      </c>
      <c r="C5" s="261" t="s">
        <v>167</v>
      </c>
      <c r="D5" s="261" t="s">
        <v>168</v>
      </c>
      <c r="E5" s="261" t="s">
        <v>169</v>
      </c>
      <c r="F5" s="261" t="s">
        <v>170</v>
      </c>
    </row>
    <row r="6" spans="2:9" x14ac:dyDescent="0.25">
      <c r="B6" s="495" t="s">
        <v>490</v>
      </c>
      <c r="C6" s="495"/>
      <c r="D6" s="495"/>
      <c r="E6" s="495"/>
      <c r="F6" s="495"/>
    </row>
    <row r="7" spans="2:9" x14ac:dyDescent="0.25">
      <c r="B7" s="70" t="s">
        <v>386</v>
      </c>
      <c r="C7" s="30">
        <v>0</v>
      </c>
      <c r="D7" s="30">
        <v>476.26</v>
      </c>
      <c r="E7" s="30">
        <v>0.21</v>
      </c>
      <c r="F7" s="30">
        <v>476.05</v>
      </c>
    </row>
    <row r="8" spans="2:9" x14ac:dyDescent="0.25">
      <c r="B8" s="70" t="s">
        <v>387</v>
      </c>
      <c r="C8" s="30">
        <v>476.05</v>
      </c>
      <c r="D8" s="30">
        <v>116.18</v>
      </c>
      <c r="E8" s="30">
        <v>0</v>
      </c>
      <c r="F8" s="30">
        <v>592.23</v>
      </c>
    </row>
    <row r="9" spans="2:9" x14ac:dyDescent="0.25">
      <c r="B9" s="70" t="s">
        <v>388</v>
      </c>
      <c r="C9" s="30">
        <v>592.23</v>
      </c>
      <c r="D9" s="30">
        <v>25.94</v>
      </c>
      <c r="E9" s="30">
        <v>4.84</v>
      </c>
      <c r="F9" s="30">
        <v>613.33000000000004</v>
      </c>
    </row>
    <row r="10" spans="2:9" x14ac:dyDescent="0.25">
      <c r="B10" s="70" t="s">
        <v>421</v>
      </c>
      <c r="C10" s="30">
        <v>613.33000000000004</v>
      </c>
      <c r="D10" s="30">
        <v>596.1</v>
      </c>
      <c r="E10" s="30">
        <v>0</v>
      </c>
      <c r="F10" s="30">
        <v>1209.43</v>
      </c>
    </row>
    <row r="11" spans="2:9" x14ac:dyDescent="0.25">
      <c r="B11" s="70" t="s">
        <v>420</v>
      </c>
      <c r="C11" s="30">
        <v>1209.43</v>
      </c>
      <c r="D11" s="30">
        <v>777.37</v>
      </c>
      <c r="E11" s="30">
        <v>9.26</v>
      </c>
      <c r="F11" s="30">
        <v>1977.54</v>
      </c>
    </row>
    <row r="12" spans="2:9" x14ac:dyDescent="0.25">
      <c r="B12" s="70" t="s">
        <v>484</v>
      </c>
      <c r="C12" s="30">
        <v>1977.54</v>
      </c>
      <c r="D12" s="30">
        <v>755.17</v>
      </c>
      <c r="E12" s="30">
        <v>3.17</v>
      </c>
      <c r="F12" s="30">
        <v>2729.54</v>
      </c>
    </row>
    <row r="13" spans="2:9" x14ac:dyDescent="0.25">
      <c r="B13" s="70" t="s">
        <v>485</v>
      </c>
      <c r="C13" s="30">
        <v>2729.54</v>
      </c>
      <c r="D13" s="30">
        <v>19.79</v>
      </c>
      <c r="E13" s="30">
        <v>19.059999999999999</v>
      </c>
      <c r="F13" s="30">
        <v>2730.27</v>
      </c>
    </row>
    <row r="14" spans="2:9" x14ac:dyDescent="0.25">
      <c r="B14" s="70" t="s">
        <v>843</v>
      </c>
      <c r="C14" s="30">
        <v>2730.27</v>
      </c>
      <c r="D14" s="30">
        <v>1.69</v>
      </c>
      <c r="E14" s="30">
        <v>299.45999999999998</v>
      </c>
      <c r="F14" s="30">
        <v>2432.5</v>
      </c>
    </row>
    <row r="15" spans="2:9" ht="15.75" customHeight="1" x14ac:dyDescent="0.25">
      <c r="B15" s="70" t="s">
        <v>546</v>
      </c>
      <c r="C15" s="30">
        <v>2432.5</v>
      </c>
      <c r="D15" s="30">
        <v>69.94</v>
      </c>
      <c r="E15" s="30">
        <v>0</v>
      </c>
      <c r="F15" s="30">
        <v>2502.44</v>
      </c>
    </row>
    <row r="16" spans="2:9" x14ac:dyDescent="0.25">
      <c r="B16" s="493" t="s">
        <v>491</v>
      </c>
      <c r="C16" s="493"/>
      <c r="D16" s="493"/>
      <c r="E16" s="493"/>
      <c r="F16" s="493"/>
    </row>
    <row r="17" spans="2:6" x14ac:dyDescent="0.25">
      <c r="B17" s="70" t="s">
        <v>386</v>
      </c>
      <c r="C17" s="30">
        <v>0</v>
      </c>
      <c r="D17" s="30">
        <v>109.7</v>
      </c>
      <c r="E17" s="30">
        <v>0</v>
      </c>
      <c r="F17" s="30">
        <v>109.7</v>
      </c>
    </row>
    <row r="18" spans="2:6" x14ac:dyDescent="0.25">
      <c r="B18" s="70" t="s">
        <v>387</v>
      </c>
      <c r="C18" s="30">
        <v>109.7</v>
      </c>
      <c r="D18" s="30">
        <v>112.07</v>
      </c>
      <c r="E18" s="30">
        <v>0</v>
      </c>
      <c r="F18" s="30">
        <v>221.77</v>
      </c>
    </row>
    <row r="19" spans="2:6" x14ac:dyDescent="0.25">
      <c r="B19" s="281" t="s">
        <v>388</v>
      </c>
      <c r="C19" s="30">
        <v>221.77</v>
      </c>
      <c r="D19" s="30">
        <v>127.94</v>
      </c>
      <c r="E19" s="30">
        <v>0.03</v>
      </c>
      <c r="F19" s="30">
        <v>349.68</v>
      </c>
    </row>
    <row r="20" spans="2:6" x14ac:dyDescent="0.25">
      <c r="B20" s="70" t="s">
        <v>389</v>
      </c>
      <c r="C20" s="30">
        <v>349.68</v>
      </c>
      <c r="D20" s="30">
        <v>241.3</v>
      </c>
      <c r="E20" s="30">
        <v>10.42</v>
      </c>
      <c r="F20" s="30">
        <v>580.55999999999995</v>
      </c>
    </row>
    <row r="21" spans="2:6" x14ac:dyDescent="0.25">
      <c r="B21" s="70" t="s">
        <v>420</v>
      </c>
      <c r="C21" s="30">
        <v>580.55999999999995</v>
      </c>
      <c r="D21" s="30">
        <v>265.49</v>
      </c>
      <c r="E21" s="30">
        <v>39.020000000000003</v>
      </c>
      <c r="F21" s="30">
        <v>807.03</v>
      </c>
    </row>
    <row r="22" spans="2:6" x14ac:dyDescent="0.25">
      <c r="B22" s="70" t="s">
        <v>484</v>
      </c>
      <c r="C22" s="30">
        <v>807.03</v>
      </c>
      <c r="D22" s="30">
        <v>166.49</v>
      </c>
      <c r="E22" s="30">
        <v>17.5</v>
      </c>
      <c r="F22" s="30">
        <v>956.02</v>
      </c>
    </row>
    <row r="23" spans="2:6" x14ac:dyDescent="0.25">
      <c r="B23" s="70" t="s">
        <v>485</v>
      </c>
      <c r="C23" s="30">
        <v>956.02</v>
      </c>
      <c r="D23" s="30">
        <v>135.57</v>
      </c>
      <c r="E23" s="30">
        <v>2.74</v>
      </c>
      <c r="F23" s="30">
        <v>1088.8499999999999</v>
      </c>
    </row>
    <row r="24" spans="2:6" x14ac:dyDescent="0.25">
      <c r="B24" s="70" t="s">
        <v>843</v>
      </c>
      <c r="C24" s="30">
        <v>1088.8499999999999</v>
      </c>
      <c r="D24" s="30">
        <v>109.01</v>
      </c>
      <c r="E24" s="30">
        <v>0</v>
      </c>
      <c r="F24" s="30">
        <v>1197.8599999999999</v>
      </c>
    </row>
    <row r="25" spans="2:6" x14ac:dyDescent="0.25">
      <c r="B25" s="70" t="s">
        <v>546</v>
      </c>
      <c r="C25" s="30">
        <v>1197.8599999999999</v>
      </c>
      <c r="D25" s="30">
        <v>1034.98</v>
      </c>
      <c r="E25" s="30">
        <v>0</v>
      </c>
      <c r="F25" s="30">
        <v>2232.84</v>
      </c>
    </row>
  </sheetData>
  <mergeCells count="5">
    <mergeCell ref="B16:F16"/>
    <mergeCell ref="B3:F3"/>
    <mergeCell ref="B2:F2"/>
    <mergeCell ref="B6:F6"/>
    <mergeCell ref="H2:I3"/>
  </mergeCells>
  <hyperlinks>
    <hyperlink ref="H2:I3" location="'Table of Contents'!A1" display="Go To Table Of Contents" xr:uid="{00000000-0004-0000-1600-000000000000}"/>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21A4-5474-411F-9CD0-9FBC91FEA86D}">
  <dimension ref="B1:H10"/>
  <sheetViews>
    <sheetView showGridLines="0" workbookViewId="0">
      <selection activeCell="G2" sqref="G2:H3"/>
    </sheetView>
  </sheetViews>
  <sheetFormatPr defaultRowHeight="15" x14ac:dyDescent="0.25"/>
  <cols>
    <col min="1" max="1" width="1.85546875" customWidth="1"/>
    <col min="2" max="2" width="6.5703125" style="12" customWidth="1"/>
    <col min="3" max="3" width="32.5703125" customWidth="1"/>
    <col min="4" max="4" width="17.5703125" customWidth="1"/>
    <col min="5" max="5" width="15.7109375" customWidth="1"/>
    <col min="6" max="6" width="4" customWidth="1"/>
    <col min="7" max="8" width="6.28515625" customWidth="1"/>
  </cols>
  <sheetData>
    <row r="1" spans="2:8" ht="12.75" customHeight="1" x14ac:dyDescent="0.25"/>
    <row r="2" spans="2:8" ht="15" customHeight="1" x14ac:dyDescent="0.25">
      <c r="B2" s="494" t="s">
        <v>850</v>
      </c>
      <c r="C2" s="494"/>
      <c r="D2" s="494"/>
      <c r="E2" s="494"/>
      <c r="G2" s="496" t="s">
        <v>307</v>
      </c>
      <c r="H2" s="496"/>
    </row>
    <row r="3" spans="2:8" ht="15" customHeight="1" x14ac:dyDescent="0.25">
      <c r="B3" s="448"/>
      <c r="C3" s="448"/>
      <c r="D3" s="448"/>
      <c r="E3" s="448"/>
      <c r="G3" s="496"/>
      <c r="H3" s="496"/>
    </row>
    <row r="4" spans="2:8" ht="25.5" x14ac:dyDescent="0.25">
      <c r="B4" s="209" t="s">
        <v>403</v>
      </c>
      <c r="C4" s="209" t="s">
        <v>408</v>
      </c>
      <c r="D4" s="209" t="s">
        <v>409</v>
      </c>
      <c r="E4" s="209" t="s">
        <v>410</v>
      </c>
    </row>
    <row r="5" spans="2:8" x14ac:dyDescent="0.25">
      <c r="B5" s="204" t="s">
        <v>845</v>
      </c>
      <c r="C5" s="204" t="s">
        <v>411</v>
      </c>
      <c r="D5" s="290">
        <v>45295</v>
      </c>
      <c r="E5" s="204" t="s">
        <v>391</v>
      </c>
    </row>
    <row r="6" spans="2:8" x14ac:dyDescent="0.25">
      <c r="B6" s="204" t="s">
        <v>846</v>
      </c>
      <c r="C6" s="204" t="s">
        <v>412</v>
      </c>
      <c r="D6" s="290">
        <v>45296</v>
      </c>
      <c r="E6" s="204" t="s">
        <v>392</v>
      </c>
    </row>
    <row r="7" spans="2:8" x14ac:dyDescent="0.25">
      <c r="B7" s="204" t="s">
        <v>847</v>
      </c>
      <c r="C7" s="204" t="s">
        <v>844</v>
      </c>
      <c r="D7" s="290">
        <v>45636</v>
      </c>
      <c r="E7" s="204" t="s">
        <v>183</v>
      </c>
    </row>
    <row r="8" spans="2:8" x14ac:dyDescent="0.25">
      <c r="B8" s="284" t="s">
        <v>848</v>
      </c>
      <c r="C8" s="285" t="s">
        <v>480</v>
      </c>
      <c r="D8" s="291">
        <v>45693</v>
      </c>
      <c r="E8" s="285" t="s">
        <v>481</v>
      </c>
    </row>
    <row r="9" spans="2:8" x14ac:dyDescent="0.25">
      <c r="B9" s="284" t="s">
        <v>849</v>
      </c>
      <c r="C9" s="204" t="s">
        <v>497</v>
      </c>
      <c r="D9" s="291">
        <v>45877</v>
      </c>
      <c r="E9" s="204" t="s">
        <v>181</v>
      </c>
    </row>
    <row r="10" spans="2:8" ht="25.5" x14ac:dyDescent="0.25">
      <c r="B10" s="284">
        <v>6</v>
      </c>
      <c r="C10" s="204" t="s">
        <v>892</v>
      </c>
      <c r="D10" s="291">
        <v>45965</v>
      </c>
      <c r="E10" s="204" t="s">
        <v>183</v>
      </c>
    </row>
  </sheetData>
  <mergeCells count="3">
    <mergeCell ref="B2:E2"/>
    <mergeCell ref="G2:H3"/>
    <mergeCell ref="B3:E3"/>
  </mergeCells>
  <hyperlinks>
    <hyperlink ref="G2:H3" location="'Table of Contents'!A1" display="Go To Table Of Contents" xr:uid="{17D0DC25-96F4-4BA9-8CEF-F4537BFE1E6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19FB6-A0FA-41F9-8E3C-AF55EC978EFB}">
  <dimension ref="B2:I11"/>
  <sheetViews>
    <sheetView workbookViewId="0">
      <selection activeCell="D11" sqref="D11"/>
    </sheetView>
  </sheetViews>
  <sheetFormatPr defaultRowHeight="15" x14ac:dyDescent="0.25"/>
  <cols>
    <col min="2" max="2" width="15.7109375" customWidth="1"/>
    <col min="3" max="3" width="17.5703125" customWidth="1"/>
    <col min="4" max="4" width="16.28515625" customWidth="1"/>
    <col min="5" max="5" width="21.42578125" customWidth="1"/>
    <col min="8" max="8" width="13.85546875" customWidth="1"/>
  </cols>
  <sheetData>
    <row r="2" spans="2:9" ht="15.75" x14ac:dyDescent="0.25">
      <c r="B2" s="248" t="s">
        <v>511</v>
      </c>
      <c r="C2" s="248"/>
      <c r="D2" s="248"/>
      <c r="E2" s="248"/>
      <c r="F2" s="248"/>
      <c r="G2" s="248"/>
      <c r="H2" s="451" t="s">
        <v>307</v>
      </c>
      <c r="I2" s="451"/>
    </row>
    <row r="3" spans="2:9" x14ac:dyDescent="0.25">
      <c r="E3" s="498" t="s">
        <v>77</v>
      </c>
      <c r="F3" s="498"/>
      <c r="H3" s="451"/>
      <c r="I3" s="451"/>
    </row>
    <row r="4" spans="2:9" ht="15.75" customHeight="1" x14ac:dyDescent="0.25">
      <c r="B4" s="499" t="s">
        <v>403</v>
      </c>
      <c r="C4" s="499" t="s">
        <v>336</v>
      </c>
      <c r="D4" s="499" t="s">
        <v>337</v>
      </c>
      <c r="E4" s="499"/>
    </row>
    <row r="5" spans="2:9" ht="25.5" x14ac:dyDescent="0.25">
      <c r="B5" s="499"/>
      <c r="C5" s="499"/>
      <c r="D5" s="244" t="s">
        <v>338</v>
      </c>
      <c r="E5" s="244" t="s">
        <v>339</v>
      </c>
    </row>
    <row r="6" spans="2:9" x14ac:dyDescent="0.25">
      <c r="B6" s="175">
        <v>1</v>
      </c>
      <c r="C6" s="8" t="s">
        <v>340</v>
      </c>
      <c r="D6" s="69">
        <v>294</v>
      </c>
      <c r="E6" s="69">
        <v>33833.71</v>
      </c>
    </row>
    <row r="7" spans="2:9" x14ac:dyDescent="0.25">
      <c r="B7" s="175">
        <v>2</v>
      </c>
      <c r="C7" s="8" t="s">
        <v>341</v>
      </c>
      <c r="D7" s="69">
        <v>68</v>
      </c>
      <c r="E7" s="69">
        <v>3205.49</v>
      </c>
    </row>
    <row r="8" spans="2:9" x14ac:dyDescent="0.25">
      <c r="B8" s="175">
        <v>3</v>
      </c>
      <c r="C8" s="8" t="s">
        <v>342</v>
      </c>
      <c r="D8" s="69">
        <v>615</v>
      </c>
      <c r="E8" s="69">
        <v>141393.37</v>
      </c>
    </row>
    <row r="9" spans="2:9" x14ac:dyDescent="0.25">
      <c r="B9" s="175">
        <v>4</v>
      </c>
      <c r="C9" s="8" t="s">
        <v>343</v>
      </c>
      <c r="D9" s="69">
        <v>8</v>
      </c>
      <c r="E9" s="69">
        <v>96.41</v>
      </c>
    </row>
    <row r="10" spans="2:9" x14ac:dyDescent="0.25">
      <c r="B10" s="175">
        <v>5</v>
      </c>
      <c r="C10" s="8" t="s">
        <v>345</v>
      </c>
      <c r="D10" s="69">
        <v>803</v>
      </c>
      <c r="E10" s="69">
        <v>249829.08</v>
      </c>
    </row>
    <row r="11" spans="2:9" x14ac:dyDescent="0.25">
      <c r="B11" s="497" t="s">
        <v>19</v>
      </c>
      <c r="C11" s="497"/>
      <c r="D11" s="283">
        <v>1788</v>
      </c>
      <c r="E11" s="283">
        <v>428358.06</v>
      </c>
    </row>
  </sheetData>
  <mergeCells count="6">
    <mergeCell ref="B11:C11"/>
    <mergeCell ref="H2:I3"/>
    <mergeCell ref="E3:F3"/>
    <mergeCell ref="B4:B5"/>
    <mergeCell ref="C4:C5"/>
    <mergeCell ref="D4:E4"/>
  </mergeCells>
  <hyperlinks>
    <hyperlink ref="H2:I3" location="'Table of Contents'!A1" display="Go To Table Of Contents" xr:uid="{EFCF0E9D-A65B-4EA3-946C-B844E17A376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M20"/>
  <sheetViews>
    <sheetView showGridLines="0" workbookViewId="0">
      <selection activeCell="B17" sqref="B17:J17"/>
    </sheetView>
  </sheetViews>
  <sheetFormatPr defaultRowHeight="15" x14ac:dyDescent="0.25"/>
  <cols>
    <col min="1" max="1" width="1.85546875" customWidth="1"/>
    <col min="2" max="2" width="13.85546875" style="12" customWidth="1"/>
    <col min="4" max="4" width="10.85546875" customWidth="1"/>
    <col min="6" max="6" width="10.42578125" bestFit="1" customWidth="1"/>
    <col min="8" max="8" width="9.42578125" bestFit="1" customWidth="1"/>
    <col min="11" max="11" width="3.7109375" customWidth="1"/>
    <col min="12" max="13" width="6.7109375" customWidth="1"/>
  </cols>
  <sheetData>
    <row r="1" spans="2:13" ht="12" customHeight="1" x14ac:dyDescent="0.25"/>
    <row r="2" spans="2:13" ht="15" customHeight="1" x14ac:dyDescent="0.25">
      <c r="B2" s="458" t="s">
        <v>512</v>
      </c>
      <c r="C2" s="458"/>
      <c r="D2" s="458"/>
      <c r="E2" s="458"/>
      <c r="F2" s="458"/>
      <c r="G2" s="458"/>
      <c r="H2" s="458"/>
      <c r="I2" s="458"/>
      <c r="J2" s="458"/>
      <c r="L2" s="451" t="s">
        <v>307</v>
      </c>
      <c r="M2" s="451"/>
    </row>
    <row r="3" spans="2:13" x14ac:dyDescent="0.25">
      <c r="B3" s="452" t="s">
        <v>77</v>
      </c>
      <c r="C3" s="452"/>
      <c r="D3" s="452"/>
      <c r="E3" s="452"/>
      <c r="F3" s="452"/>
      <c r="G3" s="452"/>
      <c r="H3" s="452"/>
      <c r="I3" s="452"/>
      <c r="J3" s="452"/>
      <c r="L3" s="451"/>
      <c r="M3" s="451"/>
    </row>
    <row r="4" spans="2:13" ht="17.25" customHeight="1" x14ac:dyDescent="0.25">
      <c r="B4" s="468" t="s">
        <v>122</v>
      </c>
      <c r="C4" s="468" t="s">
        <v>171</v>
      </c>
      <c r="D4" s="468"/>
      <c r="E4" s="468"/>
      <c r="F4" s="468"/>
      <c r="G4" s="468" t="s">
        <v>19</v>
      </c>
      <c r="H4" s="468"/>
      <c r="I4" s="468" t="s">
        <v>172</v>
      </c>
      <c r="J4" s="468"/>
    </row>
    <row r="5" spans="2:13" ht="28.5" customHeight="1" x14ac:dyDescent="0.25">
      <c r="B5" s="468"/>
      <c r="C5" s="468" t="s">
        <v>173</v>
      </c>
      <c r="D5" s="468"/>
      <c r="E5" s="468" t="s">
        <v>174</v>
      </c>
      <c r="F5" s="468"/>
      <c r="G5" s="468"/>
      <c r="H5" s="468"/>
      <c r="I5" s="468"/>
      <c r="J5" s="468"/>
    </row>
    <row r="6" spans="2:13" ht="27" customHeight="1" x14ac:dyDescent="0.25">
      <c r="B6" s="469"/>
      <c r="C6" s="72" t="s">
        <v>87</v>
      </c>
      <c r="D6" s="72" t="s">
        <v>175</v>
      </c>
      <c r="E6" s="72" t="s">
        <v>87</v>
      </c>
      <c r="F6" s="72" t="s">
        <v>175</v>
      </c>
      <c r="G6" s="72" t="s">
        <v>87</v>
      </c>
      <c r="H6" s="72" t="s">
        <v>175</v>
      </c>
      <c r="I6" s="72" t="s">
        <v>176</v>
      </c>
      <c r="J6" s="72" t="s">
        <v>177</v>
      </c>
    </row>
    <row r="7" spans="2:13" x14ac:dyDescent="0.25">
      <c r="B7" s="35" t="s">
        <v>227</v>
      </c>
      <c r="C7" s="30">
        <v>4</v>
      </c>
      <c r="D7" s="30">
        <v>1827.57</v>
      </c>
      <c r="E7" s="30">
        <v>23</v>
      </c>
      <c r="F7" s="30">
        <v>3299.82</v>
      </c>
      <c r="G7" s="30">
        <v>27</v>
      </c>
      <c r="H7" s="30">
        <v>5127.3900000000003</v>
      </c>
      <c r="I7" s="30">
        <v>26</v>
      </c>
      <c r="J7" s="30">
        <v>1</v>
      </c>
    </row>
    <row r="8" spans="2:13" x14ac:dyDescent="0.25">
      <c r="B8" s="35" t="s">
        <v>271</v>
      </c>
      <c r="C8" s="30">
        <v>27</v>
      </c>
      <c r="D8" s="30">
        <v>3103.27</v>
      </c>
      <c r="E8" s="30">
        <v>255</v>
      </c>
      <c r="F8" s="30">
        <v>40384.58</v>
      </c>
      <c r="G8" s="30">
        <v>282</v>
      </c>
      <c r="H8" s="167">
        <v>43487.85</v>
      </c>
      <c r="I8" s="30">
        <v>276</v>
      </c>
      <c r="J8" s="30">
        <v>6</v>
      </c>
    </row>
    <row r="9" spans="2:13" x14ac:dyDescent="0.25">
      <c r="B9" s="35" t="s">
        <v>335</v>
      </c>
      <c r="C9" s="30">
        <v>88</v>
      </c>
      <c r="D9" s="167">
        <v>3550.2</v>
      </c>
      <c r="E9" s="30">
        <v>961</v>
      </c>
      <c r="F9" s="167">
        <v>73057.070000000007</v>
      </c>
      <c r="G9" s="30">
        <v>1049</v>
      </c>
      <c r="H9" s="167">
        <v>76607.27</v>
      </c>
      <c r="I9" s="30">
        <v>1034</v>
      </c>
      <c r="J9" s="30">
        <v>15</v>
      </c>
    </row>
    <row r="10" spans="2:13" x14ac:dyDescent="0.25">
      <c r="B10" s="35" t="s">
        <v>376</v>
      </c>
      <c r="C10" s="30">
        <v>88</v>
      </c>
      <c r="D10" s="30">
        <v>10796.65</v>
      </c>
      <c r="E10" s="30">
        <v>909</v>
      </c>
      <c r="F10" s="30">
        <v>40355.879999999997</v>
      </c>
      <c r="G10" s="30">
        <v>997</v>
      </c>
      <c r="H10" s="30">
        <v>51152.53</v>
      </c>
      <c r="I10" s="30">
        <v>996</v>
      </c>
      <c r="J10" s="30">
        <v>1</v>
      </c>
    </row>
    <row r="11" spans="2:13" x14ac:dyDescent="0.25">
      <c r="B11" s="35" t="s">
        <v>407</v>
      </c>
      <c r="C11" s="30">
        <v>250</v>
      </c>
      <c r="D11" s="30">
        <v>5622.19</v>
      </c>
      <c r="E11" s="30">
        <v>587</v>
      </c>
      <c r="F11" s="30">
        <v>32897.839999999997</v>
      </c>
      <c r="G11" s="30">
        <v>837</v>
      </c>
      <c r="H11" s="167">
        <v>38520.03</v>
      </c>
      <c r="I11" s="30">
        <v>810</v>
      </c>
      <c r="J11" s="30">
        <v>27</v>
      </c>
    </row>
    <row r="12" spans="2:13" x14ac:dyDescent="0.25">
      <c r="B12" s="44" t="s">
        <v>484</v>
      </c>
      <c r="C12" s="30">
        <v>173</v>
      </c>
      <c r="D12" s="30">
        <v>5921.11</v>
      </c>
      <c r="E12" s="30">
        <v>892</v>
      </c>
      <c r="F12" s="30">
        <v>65204.19</v>
      </c>
      <c r="G12" s="30">
        <v>1065</v>
      </c>
      <c r="H12" s="167">
        <v>71125.3</v>
      </c>
      <c r="I12" s="30">
        <v>1064</v>
      </c>
      <c r="J12" s="30">
        <v>1</v>
      </c>
    </row>
    <row r="13" spans="2:13" x14ac:dyDescent="0.25">
      <c r="B13" s="44" t="s">
        <v>851</v>
      </c>
      <c r="C13" s="30">
        <v>1</v>
      </c>
      <c r="D13" s="30">
        <v>3.42</v>
      </c>
      <c r="E13" s="30">
        <v>18</v>
      </c>
      <c r="F13" s="30">
        <v>151.25</v>
      </c>
      <c r="G13" s="30">
        <v>19</v>
      </c>
      <c r="H13" s="167">
        <v>154.66999999999999</v>
      </c>
      <c r="I13" s="30">
        <v>19</v>
      </c>
      <c r="J13" s="30">
        <v>0</v>
      </c>
    </row>
    <row r="14" spans="2:13" x14ac:dyDescent="0.25">
      <c r="B14" s="44" t="s">
        <v>852</v>
      </c>
      <c r="C14" s="30">
        <v>9</v>
      </c>
      <c r="D14" s="30">
        <v>3.16</v>
      </c>
      <c r="E14" s="30">
        <v>7</v>
      </c>
      <c r="F14" s="30">
        <v>5</v>
      </c>
      <c r="G14" s="30">
        <v>16</v>
      </c>
      <c r="H14" s="167">
        <v>8.16</v>
      </c>
      <c r="I14" s="30">
        <v>16</v>
      </c>
      <c r="J14" s="30">
        <v>0</v>
      </c>
    </row>
    <row r="15" spans="2:13" x14ac:dyDescent="0.25">
      <c r="B15" s="16" t="s">
        <v>853</v>
      </c>
      <c r="C15">
        <v>22</v>
      </c>
      <c r="D15">
        <v>121.76</v>
      </c>
      <c r="E15">
        <v>72</v>
      </c>
      <c r="F15">
        <v>136.30000000000001</v>
      </c>
      <c r="G15">
        <v>94</v>
      </c>
      <c r="H15">
        <v>258.06</v>
      </c>
      <c r="I15">
        <v>94</v>
      </c>
      <c r="J15">
        <v>0</v>
      </c>
    </row>
    <row r="16" spans="2:13" x14ac:dyDescent="0.25">
      <c r="B16" s="140" t="s">
        <v>19</v>
      </c>
      <c r="C16" s="210">
        <v>662</v>
      </c>
      <c r="D16" s="210">
        <v>30949.33</v>
      </c>
      <c r="E16" s="210">
        <v>3724</v>
      </c>
      <c r="F16" s="210">
        <v>255491.9</v>
      </c>
      <c r="G16" s="210">
        <v>4386</v>
      </c>
      <c r="H16" s="246">
        <v>286441.3</v>
      </c>
      <c r="I16" s="210">
        <v>4335</v>
      </c>
      <c r="J16" s="210">
        <v>51</v>
      </c>
    </row>
    <row r="17" spans="2:12" ht="32.25" customHeight="1" x14ac:dyDescent="0.25">
      <c r="B17" s="411" t="s">
        <v>439</v>
      </c>
      <c r="C17" s="411"/>
      <c r="D17" s="411"/>
      <c r="E17" s="411"/>
      <c r="F17" s="411"/>
      <c r="G17" s="411"/>
      <c r="H17" s="411"/>
      <c r="I17" s="411"/>
      <c r="J17" s="411"/>
      <c r="K17" s="245"/>
      <c r="L17" s="56"/>
    </row>
    <row r="18" spans="2:12" x14ac:dyDescent="0.25">
      <c r="B18" s="103"/>
      <c r="C18" s="104"/>
      <c r="D18" s="104"/>
      <c r="E18" s="104"/>
      <c r="F18" s="104"/>
      <c r="G18" s="1"/>
      <c r="H18" s="1"/>
      <c r="I18" s="1"/>
      <c r="J18" s="1"/>
    </row>
    <row r="19" spans="2:12" x14ac:dyDescent="0.25">
      <c r="B19" s="186"/>
      <c r="C19" s="105"/>
      <c r="D19" s="105"/>
      <c r="E19" s="105"/>
      <c r="F19" s="105"/>
    </row>
    <row r="20" spans="2:12" x14ac:dyDescent="0.25">
      <c r="B20" s="175"/>
    </row>
  </sheetData>
  <mergeCells count="10">
    <mergeCell ref="B17:J17"/>
    <mergeCell ref="L2:M3"/>
    <mergeCell ref="B2:J2"/>
    <mergeCell ref="B3:J3"/>
    <mergeCell ref="B4:B6"/>
    <mergeCell ref="C4:F4"/>
    <mergeCell ref="G4:H5"/>
    <mergeCell ref="I4:J5"/>
    <mergeCell ref="C5:D5"/>
    <mergeCell ref="E5:F5"/>
  </mergeCells>
  <hyperlinks>
    <hyperlink ref="L2:M3" location="'Table of Contents'!A1" display="Go To Table Of Contents" xr:uid="{00000000-0004-0000-1700-000000000000}"/>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5CB06-5E39-4404-A7F6-D8FC306CED5B}">
  <dimension ref="B1:L19"/>
  <sheetViews>
    <sheetView showGridLines="0" workbookViewId="0">
      <selection activeCell="H21" sqref="H21"/>
    </sheetView>
  </sheetViews>
  <sheetFormatPr defaultRowHeight="15" x14ac:dyDescent="0.25"/>
  <cols>
    <col min="1" max="1" width="1.85546875" customWidth="1"/>
    <col min="2" max="2" width="16.7109375" style="12" customWidth="1"/>
    <col min="3" max="3" width="10.28515625" customWidth="1"/>
    <col min="4" max="4" width="15.85546875" customWidth="1"/>
    <col min="5" max="5" width="16.42578125" customWidth="1"/>
    <col min="6" max="6" width="14.42578125" customWidth="1"/>
    <col min="7" max="7" width="15.28515625" customWidth="1"/>
    <col min="8" max="8" width="16.85546875" customWidth="1"/>
    <col min="9" max="9" width="14.140625" customWidth="1"/>
    <col min="10" max="10" width="3.7109375" customWidth="1"/>
    <col min="11" max="12" width="6.7109375" customWidth="1"/>
  </cols>
  <sheetData>
    <row r="1" spans="2:12" ht="12" customHeight="1" x14ac:dyDescent="0.25"/>
    <row r="2" spans="2:12" ht="15" customHeight="1" x14ac:dyDescent="0.25">
      <c r="B2" s="458" t="s">
        <v>513</v>
      </c>
      <c r="C2" s="458"/>
      <c r="D2" s="458"/>
      <c r="E2" s="458"/>
      <c r="F2" s="458"/>
      <c r="G2" s="458"/>
      <c r="H2" s="458"/>
      <c r="I2" s="458"/>
      <c r="K2" s="451" t="s">
        <v>307</v>
      </c>
      <c r="L2" s="451"/>
    </row>
    <row r="3" spans="2:12" x14ac:dyDescent="0.25">
      <c r="B3" s="452"/>
      <c r="C3" s="452"/>
      <c r="D3" s="452"/>
      <c r="E3" s="452"/>
      <c r="F3" s="452"/>
      <c r="G3" s="452"/>
      <c r="H3" s="452"/>
      <c r="I3" s="452"/>
      <c r="K3" s="451"/>
      <c r="L3" s="451"/>
    </row>
    <row r="4" spans="2:12" ht="17.25" customHeight="1" x14ac:dyDescent="0.25">
      <c r="B4" s="468" t="s">
        <v>122</v>
      </c>
      <c r="C4" s="469" t="s">
        <v>355</v>
      </c>
      <c r="D4" s="500" t="s">
        <v>354</v>
      </c>
      <c r="E4" s="501"/>
      <c r="F4" s="469" t="s">
        <v>374</v>
      </c>
      <c r="G4" s="500" t="s">
        <v>358</v>
      </c>
      <c r="H4" s="501"/>
      <c r="I4" s="469" t="s">
        <v>359</v>
      </c>
    </row>
    <row r="5" spans="2:12" ht="29.25" customHeight="1" x14ac:dyDescent="0.25">
      <c r="B5" s="468"/>
      <c r="C5" s="502"/>
      <c r="D5" s="9" t="s">
        <v>356</v>
      </c>
      <c r="E5" s="9" t="s">
        <v>357</v>
      </c>
      <c r="F5" s="502"/>
      <c r="G5" s="9" t="s">
        <v>356</v>
      </c>
      <c r="H5" s="9" t="s">
        <v>357</v>
      </c>
      <c r="I5" s="502"/>
    </row>
    <row r="6" spans="2:12" x14ac:dyDescent="0.25">
      <c r="B6" s="35" t="s">
        <v>386</v>
      </c>
      <c r="C6" s="30">
        <v>27</v>
      </c>
      <c r="D6" s="30">
        <v>0</v>
      </c>
      <c r="E6" s="30">
        <v>0</v>
      </c>
      <c r="F6" s="30">
        <v>2</v>
      </c>
      <c r="G6" s="30">
        <v>0</v>
      </c>
      <c r="H6" s="30">
        <v>0</v>
      </c>
      <c r="I6" s="30">
        <v>0</v>
      </c>
    </row>
    <row r="7" spans="2:12" x14ac:dyDescent="0.25">
      <c r="B7" s="35" t="s">
        <v>387</v>
      </c>
      <c r="C7" s="30">
        <v>282</v>
      </c>
      <c r="D7" s="30">
        <v>6</v>
      </c>
      <c r="E7" s="30">
        <v>1</v>
      </c>
      <c r="F7" s="30">
        <v>35</v>
      </c>
      <c r="G7" s="30">
        <v>2</v>
      </c>
      <c r="H7" s="30">
        <v>1</v>
      </c>
      <c r="I7" s="30">
        <v>13</v>
      </c>
    </row>
    <row r="8" spans="2:12" x14ac:dyDescent="0.25">
      <c r="B8" s="35" t="s">
        <v>388</v>
      </c>
      <c r="C8" s="30">
        <v>1049</v>
      </c>
      <c r="D8" s="30">
        <v>15</v>
      </c>
      <c r="E8" s="30">
        <v>15</v>
      </c>
      <c r="F8" s="30">
        <v>469</v>
      </c>
      <c r="G8" s="30">
        <v>0</v>
      </c>
      <c r="H8" s="30">
        <v>7</v>
      </c>
      <c r="I8" s="30">
        <v>35</v>
      </c>
    </row>
    <row r="9" spans="2:12" x14ac:dyDescent="0.25">
      <c r="B9" s="35" t="s">
        <v>376</v>
      </c>
      <c r="C9" s="30">
        <v>997</v>
      </c>
      <c r="D9" s="30">
        <v>19</v>
      </c>
      <c r="E9" s="30">
        <v>30</v>
      </c>
      <c r="F9" s="30">
        <v>557</v>
      </c>
      <c r="G9" s="30">
        <v>13</v>
      </c>
      <c r="H9" s="30">
        <v>25</v>
      </c>
      <c r="I9" s="30">
        <v>214</v>
      </c>
    </row>
    <row r="10" spans="2:12" x14ac:dyDescent="0.25">
      <c r="B10" s="35" t="s">
        <v>420</v>
      </c>
      <c r="C10" s="30">
        <v>837</v>
      </c>
      <c r="D10" s="30">
        <v>12</v>
      </c>
      <c r="E10" s="30">
        <v>19</v>
      </c>
      <c r="F10" s="30">
        <v>595</v>
      </c>
      <c r="G10" s="30">
        <v>19</v>
      </c>
      <c r="H10" s="30">
        <v>18</v>
      </c>
      <c r="I10" s="30">
        <v>179</v>
      </c>
    </row>
    <row r="11" spans="2:12" x14ac:dyDescent="0.25">
      <c r="B11" s="44" t="s">
        <v>484</v>
      </c>
      <c r="C11" s="30">
        <v>1065</v>
      </c>
      <c r="D11" s="30">
        <v>1</v>
      </c>
      <c r="E11" s="30">
        <v>3</v>
      </c>
      <c r="F11" s="30">
        <v>232</v>
      </c>
      <c r="G11" s="30">
        <v>6</v>
      </c>
      <c r="H11" s="30">
        <v>44</v>
      </c>
      <c r="I11" s="30">
        <v>239</v>
      </c>
    </row>
    <row r="12" spans="2:12" x14ac:dyDescent="0.25">
      <c r="B12" s="44" t="s">
        <v>851</v>
      </c>
      <c r="C12" s="30">
        <v>19</v>
      </c>
      <c r="D12" s="30">
        <v>0</v>
      </c>
      <c r="E12" s="30">
        <v>0</v>
      </c>
      <c r="F12" s="30">
        <v>51</v>
      </c>
      <c r="G12" s="30">
        <v>4</v>
      </c>
      <c r="H12" s="30">
        <v>10</v>
      </c>
      <c r="I12" s="30">
        <v>31</v>
      </c>
    </row>
    <row r="13" spans="2:12" x14ac:dyDescent="0.25">
      <c r="B13" s="44" t="s">
        <v>852</v>
      </c>
      <c r="C13" s="30">
        <v>16</v>
      </c>
      <c r="D13" s="30">
        <v>0</v>
      </c>
      <c r="E13" s="30">
        <v>0</v>
      </c>
      <c r="F13" s="30">
        <v>2</v>
      </c>
      <c r="G13" s="30">
        <v>0</v>
      </c>
      <c r="H13" s="30">
        <v>0</v>
      </c>
      <c r="I13" s="30">
        <v>10</v>
      </c>
    </row>
    <row r="14" spans="2:12" x14ac:dyDescent="0.25">
      <c r="B14" s="44" t="s">
        <v>853</v>
      </c>
      <c r="C14" s="30">
        <v>94</v>
      </c>
      <c r="D14" s="30">
        <v>0</v>
      </c>
      <c r="E14" s="30">
        <v>0</v>
      </c>
      <c r="F14" s="30">
        <v>33</v>
      </c>
      <c r="G14" s="30">
        <v>1</v>
      </c>
      <c r="H14" s="30">
        <v>0</v>
      </c>
      <c r="I14" s="30">
        <v>21</v>
      </c>
    </row>
    <row r="15" spans="2:12" x14ac:dyDescent="0.25">
      <c r="B15" s="140" t="s">
        <v>19</v>
      </c>
      <c r="C15" s="210">
        <v>4386</v>
      </c>
      <c r="D15" s="210">
        <v>53</v>
      </c>
      <c r="E15" s="210">
        <v>68</v>
      </c>
      <c r="F15" s="210">
        <v>1976</v>
      </c>
      <c r="G15" s="210">
        <v>45</v>
      </c>
      <c r="H15" s="210">
        <v>105</v>
      </c>
      <c r="I15" s="210">
        <v>742</v>
      </c>
    </row>
    <row r="16" spans="2:12" x14ac:dyDescent="0.25">
      <c r="B16" s="16" t="s">
        <v>422</v>
      </c>
      <c r="C16" s="104"/>
      <c r="D16" s="104"/>
      <c r="E16" s="104"/>
      <c r="F16" s="104"/>
      <c r="G16" s="1"/>
      <c r="H16" s="1"/>
      <c r="I16" s="1"/>
    </row>
    <row r="17" spans="2:9" x14ac:dyDescent="0.25">
      <c r="B17" s="16"/>
      <c r="C17" s="104"/>
      <c r="D17" s="104"/>
      <c r="E17" s="104"/>
      <c r="F17" s="104"/>
      <c r="G17" s="1"/>
      <c r="H17" s="1"/>
      <c r="I17" s="1"/>
    </row>
    <row r="18" spans="2:9" x14ac:dyDescent="0.25">
      <c r="B18" s="175"/>
      <c r="C18" s="105"/>
      <c r="D18" s="105"/>
      <c r="E18" s="105"/>
      <c r="F18" s="105"/>
    </row>
    <row r="19" spans="2:9" x14ac:dyDescent="0.25">
      <c r="B19" s="175"/>
    </row>
  </sheetData>
  <mergeCells count="9">
    <mergeCell ref="K2:L3"/>
    <mergeCell ref="B3:I3"/>
    <mergeCell ref="B4:B5"/>
    <mergeCell ref="D4:E4"/>
    <mergeCell ref="F4:F5"/>
    <mergeCell ref="C4:C5"/>
    <mergeCell ref="G4:H4"/>
    <mergeCell ref="I4:I5"/>
    <mergeCell ref="B2:I2"/>
  </mergeCells>
  <hyperlinks>
    <hyperlink ref="K2:L3" location="'Table of Contents'!A1" display="Go To Table Of Contents" xr:uid="{22F1978F-9534-42D8-943F-5D47A8233C99}"/>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6"/>
  <sheetViews>
    <sheetView showGridLines="0" workbookViewId="0">
      <selection activeCell="C6" sqref="C6:K16"/>
    </sheetView>
  </sheetViews>
  <sheetFormatPr defaultRowHeight="15" x14ac:dyDescent="0.25"/>
  <cols>
    <col min="1" max="1" width="1.85546875" style="39" customWidth="1"/>
    <col min="2" max="2" width="1.85546875" customWidth="1"/>
    <col min="3" max="3" width="28.140625" style="12" customWidth="1"/>
    <col min="10" max="10" width="9.42578125" customWidth="1"/>
    <col min="12" max="12" width="3.7109375" customWidth="1"/>
    <col min="13" max="14" width="7" customWidth="1"/>
  </cols>
  <sheetData>
    <row r="1" spans="3:14" ht="11.25" customHeight="1" x14ac:dyDescent="0.25"/>
    <row r="2" spans="3:14" ht="15" customHeight="1" x14ac:dyDescent="0.25">
      <c r="C2" s="458" t="s">
        <v>854</v>
      </c>
      <c r="D2" s="458"/>
      <c r="E2" s="458"/>
      <c r="F2" s="458"/>
      <c r="G2" s="458"/>
      <c r="H2" s="458"/>
      <c r="I2" s="458"/>
      <c r="J2" s="458"/>
      <c r="K2" s="458"/>
      <c r="M2" s="451" t="s">
        <v>307</v>
      </c>
      <c r="N2" s="451"/>
    </row>
    <row r="3" spans="3:14" x14ac:dyDescent="0.25">
      <c r="C3" s="452" t="s">
        <v>0</v>
      </c>
      <c r="D3" s="452"/>
      <c r="E3" s="452"/>
      <c r="F3" s="452"/>
      <c r="G3" s="452"/>
      <c r="H3" s="452"/>
      <c r="I3" s="452"/>
      <c r="J3" s="452"/>
      <c r="K3" s="452"/>
      <c r="M3" s="451"/>
      <c r="N3" s="451"/>
    </row>
    <row r="4" spans="3:14" x14ac:dyDescent="0.25">
      <c r="C4" s="468" t="s">
        <v>178</v>
      </c>
      <c r="D4" s="468" t="s">
        <v>179</v>
      </c>
      <c r="E4" s="468"/>
      <c r="F4" s="468"/>
      <c r="G4" s="468"/>
      <c r="H4" s="468" t="s">
        <v>206</v>
      </c>
      <c r="I4" s="468"/>
      <c r="J4" s="468"/>
      <c r="K4" s="468"/>
    </row>
    <row r="5" spans="3:14" ht="25.5" x14ac:dyDescent="0.25">
      <c r="C5" s="468"/>
      <c r="D5" s="15" t="s">
        <v>375</v>
      </c>
      <c r="E5" s="15" t="s">
        <v>180</v>
      </c>
      <c r="F5" s="15" t="s">
        <v>427</v>
      </c>
      <c r="G5" s="15" t="s">
        <v>19</v>
      </c>
      <c r="H5" s="15" t="s">
        <v>375</v>
      </c>
      <c r="I5" s="15" t="s">
        <v>180</v>
      </c>
      <c r="J5" s="15" t="s">
        <v>427</v>
      </c>
      <c r="K5" s="15" t="s">
        <v>19</v>
      </c>
    </row>
    <row r="6" spans="3:14" x14ac:dyDescent="0.25">
      <c r="C6" s="44" t="s">
        <v>181</v>
      </c>
      <c r="D6" s="30">
        <v>509</v>
      </c>
      <c r="E6" s="30">
        <v>298</v>
      </c>
      <c r="F6" s="30">
        <v>96</v>
      </c>
      <c r="G6" s="30">
        <v>903</v>
      </c>
      <c r="H6" s="30">
        <v>230</v>
      </c>
      <c r="I6" s="30">
        <v>144</v>
      </c>
      <c r="J6" s="30">
        <v>45</v>
      </c>
      <c r="K6" s="30">
        <v>419</v>
      </c>
    </row>
    <row r="7" spans="3:14" x14ac:dyDescent="0.25">
      <c r="C7" s="44" t="s">
        <v>182</v>
      </c>
      <c r="D7" s="30">
        <v>527</v>
      </c>
      <c r="E7" s="30">
        <v>220</v>
      </c>
      <c r="F7" s="30">
        <v>93</v>
      </c>
      <c r="G7" s="30">
        <v>840</v>
      </c>
      <c r="H7" s="30">
        <v>219</v>
      </c>
      <c r="I7" s="30">
        <v>105</v>
      </c>
      <c r="J7" s="30">
        <v>33</v>
      </c>
      <c r="K7" s="30">
        <v>357</v>
      </c>
    </row>
    <row r="8" spans="3:14" x14ac:dyDescent="0.25">
      <c r="C8" s="44" t="s">
        <v>183</v>
      </c>
      <c r="D8" s="30">
        <v>449</v>
      </c>
      <c r="E8" s="30">
        <v>158</v>
      </c>
      <c r="F8" s="30">
        <v>44</v>
      </c>
      <c r="G8" s="30">
        <v>651</v>
      </c>
      <c r="H8" s="30">
        <v>200</v>
      </c>
      <c r="I8" s="30">
        <v>72</v>
      </c>
      <c r="J8" s="30">
        <v>17</v>
      </c>
      <c r="K8" s="30">
        <v>289</v>
      </c>
    </row>
    <row r="9" spans="3:14" x14ac:dyDescent="0.25">
      <c r="C9" s="44" t="s">
        <v>184</v>
      </c>
      <c r="D9" s="30">
        <v>387</v>
      </c>
      <c r="E9" s="30">
        <v>146</v>
      </c>
      <c r="F9" s="30">
        <v>59</v>
      </c>
      <c r="G9" s="30">
        <v>592</v>
      </c>
      <c r="H9" s="30">
        <v>197</v>
      </c>
      <c r="I9" s="30">
        <v>69</v>
      </c>
      <c r="J9" s="30">
        <v>24</v>
      </c>
      <c r="K9" s="30">
        <v>290</v>
      </c>
    </row>
    <row r="10" spans="3:14" x14ac:dyDescent="0.25">
      <c r="C10" s="44" t="s">
        <v>185</v>
      </c>
      <c r="D10" s="30">
        <v>159</v>
      </c>
      <c r="E10" s="30">
        <v>92</v>
      </c>
      <c r="F10" s="30">
        <v>24</v>
      </c>
      <c r="G10" s="30">
        <v>275</v>
      </c>
      <c r="H10" s="30">
        <v>66</v>
      </c>
      <c r="I10" s="30">
        <v>39</v>
      </c>
      <c r="J10" s="30">
        <v>13</v>
      </c>
      <c r="K10" s="30">
        <v>118</v>
      </c>
    </row>
    <row r="11" spans="3:14" x14ac:dyDescent="0.25">
      <c r="C11" s="44" t="s">
        <v>186</v>
      </c>
      <c r="D11" s="30">
        <v>458</v>
      </c>
      <c r="E11" s="30">
        <v>242</v>
      </c>
      <c r="F11" s="30">
        <v>98</v>
      </c>
      <c r="G11" s="30">
        <v>798</v>
      </c>
      <c r="H11" s="30">
        <v>178</v>
      </c>
      <c r="I11" s="30">
        <v>100</v>
      </c>
      <c r="J11" s="30">
        <v>48</v>
      </c>
      <c r="K11" s="30">
        <v>326</v>
      </c>
    </row>
    <row r="12" spans="3:14" x14ac:dyDescent="0.25">
      <c r="C12" s="44" t="s">
        <v>187</v>
      </c>
      <c r="D12" s="30">
        <v>250</v>
      </c>
      <c r="E12" s="30">
        <v>44</v>
      </c>
      <c r="F12" s="30">
        <v>29</v>
      </c>
      <c r="G12" s="30">
        <v>323</v>
      </c>
      <c r="H12" s="30">
        <v>130</v>
      </c>
      <c r="I12" s="30">
        <v>17</v>
      </c>
      <c r="J12" s="30">
        <v>18</v>
      </c>
      <c r="K12" s="30">
        <v>165</v>
      </c>
    </row>
    <row r="13" spans="3:14" x14ac:dyDescent="0.25">
      <c r="C13" s="44" t="s">
        <v>188</v>
      </c>
      <c r="D13" s="30">
        <v>82</v>
      </c>
      <c r="E13" s="30">
        <v>37</v>
      </c>
      <c r="F13" s="30">
        <v>12</v>
      </c>
      <c r="G13" s="30">
        <v>131</v>
      </c>
      <c r="H13" s="30">
        <v>31</v>
      </c>
      <c r="I13" s="30">
        <v>20</v>
      </c>
      <c r="J13" s="30">
        <v>8</v>
      </c>
      <c r="K13" s="30">
        <v>59</v>
      </c>
    </row>
    <row r="14" spans="3:14" x14ac:dyDescent="0.25">
      <c r="C14" s="140" t="s">
        <v>367</v>
      </c>
      <c r="D14" s="141">
        <v>2821</v>
      </c>
      <c r="E14" s="141">
        <v>1237</v>
      </c>
      <c r="F14" s="141">
        <v>455</v>
      </c>
      <c r="G14" s="141">
        <v>4513</v>
      </c>
      <c r="H14" s="141">
        <v>1251</v>
      </c>
      <c r="I14" s="141">
        <v>566</v>
      </c>
      <c r="J14" s="141">
        <v>206</v>
      </c>
      <c r="K14" s="141">
        <v>2023</v>
      </c>
    </row>
    <row r="15" spans="3:14" x14ac:dyDescent="0.25">
      <c r="C15" s="140" t="s">
        <v>368</v>
      </c>
      <c r="D15" s="141">
        <v>55</v>
      </c>
      <c r="E15" s="141">
        <v>17</v>
      </c>
      <c r="F15" s="141">
        <v>26</v>
      </c>
      <c r="G15" s="141">
        <v>98</v>
      </c>
      <c r="H15" s="141">
        <v>37</v>
      </c>
      <c r="I15" s="141">
        <v>12</v>
      </c>
      <c r="J15" s="141">
        <v>15</v>
      </c>
      <c r="K15" s="141">
        <v>64</v>
      </c>
    </row>
    <row r="16" spans="3:14" x14ac:dyDescent="0.25">
      <c r="C16" s="140" t="s">
        <v>423</v>
      </c>
      <c r="D16" s="141">
        <v>2876</v>
      </c>
      <c r="E16" s="141">
        <v>1254</v>
      </c>
      <c r="F16" s="141">
        <v>481</v>
      </c>
      <c r="G16" s="141">
        <v>4611</v>
      </c>
      <c r="H16" s="141">
        <v>1288</v>
      </c>
      <c r="I16" s="141">
        <v>578</v>
      </c>
      <c r="J16" s="141">
        <v>221</v>
      </c>
      <c r="K16" s="141">
        <v>2087</v>
      </c>
    </row>
  </sheetData>
  <mergeCells count="6">
    <mergeCell ref="M2:N3"/>
    <mergeCell ref="C2:K2"/>
    <mergeCell ref="C3:K3"/>
    <mergeCell ref="C4:C5"/>
    <mergeCell ref="D4:G4"/>
    <mergeCell ref="H4:K4"/>
  </mergeCells>
  <hyperlinks>
    <hyperlink ref="M2:N3" location="'Table of Contents'!A1" display="Go To Table Of Contents" xr:uid="{00000000-0004-0000-1800-000000000000}"/>
  </hyperlinks>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8F57-3B37-4429-85CA-C1BFDC32F825}">
  <dimension ref="A2:E14"/>
  <sheetViews>
    <sheetView showGridLines="0" workbookViewId="0">
      <selection activeCell="E2" sqref="E2:E3"/>
    </sheetView>
  </sheetViews>
  <sheetFormatPr defaultRowHeight="15" x14ac:dyDescent="0.25"/>
  <cols>
    <col min="1" max="1" width="33.7109375" customWidth="1"/>
    <col min="2" max="2" width="15.42578125" bestFit="1" customWidth="1"/>
    <col min="5" max="5" width="14.140625" customWidth="1"/>
  </cols>
  <sheetData>
    <row r="2" spans="1:5" ht="15.75" x14ac:dyDescent="0.25">
      <c r="A2" s="399" t="s">
        <v>545</v>
      </c>
      <c r="B2" s="399"/>
      <c r="C2" s="399"/>
      <c r="E2" s="400" t="s">
        <v>307</v>
      </c>
    </row>
    <row r="3" spans="1:5" x14ac:dyDescent="0.25">
      <c r="E3" s="400"/>
    </row>
    <row r="4" spans="1:5" x14ac:dyDescent="0.25">
      <c r="A4" s="10" t="s">
        <v>48</v>
      </c>
      <c r="B4" s="7" t="s">
        <v>15</v>
      </c>
    </row>
    <row r="5" spans="1:5" x14ac:dyDescent="0.25">
      <c r="A5" s="11" t="s">
        <v>3</v>
      </c>
      <c r="B5" s="30">
        <v>8833</v>
      </c>
    </row>
    <row r="6" spans="1:5" ht="18.75" customHeight="1" x14ac:dyDescent="0.25">
      <c r="A6" s="44" t="s">
        <v>465</v>
      </c>
      <c r="B6" s="30">
        <v>6954</v>
      </c>
    </row>
    <row r="7" spans="1:5" ht="19.5" customHeight="1" x14ac:dyDescent="0.25">
      <c r="A7" s="11" t="s">
        <v>466</v>
      </c>
      <c r="B7" s="30">
        <v>1260</v>
      </c>
    </row>
    <row r="8" spans="1:5" ht="17.25" customHeight="1" x14ac:dyDescent="0.25">
      <c r="A8" s="44" t="s">
        <v>467</v>
      </c>
      <c r="B8" s="30">
        <v>1366</v>
      </c>
    </row>
    <row r="9" spans="1:5" ht="17.25" customHeight="1" x14ac:dyDescent="0.25">
      <c r="A9" s="11" t="s">
        <v>468</v>
      </c>
      <c r="B9" s="30">
        <v>1376</v>
      </c>
    </row>
    <row r="10" spans="1:5" ht="20.25" customHeight="1" thickBot="1" x14ac:dyDescent="0.3">
      <c r="A10" s="44" t="s">
        <v>470</v>
      </c>
      <c r="B10" s="30">
        <v>2952</v>
      </c>
    </row>
    <row r="11" spans="1:5" ht="15.75" thickBot="1" x14ac:dyDescent="0.3">
      <c r="A11" s="247" t="s">
        <v>469</v>
      </c>
      <c r="B11" s="249">
        <v>1879</v>
      </c>
    </row>
    <row r="13" spans="1:5" ht="43.5" customHeight="1" x14ac:dyDescent="0.25">
      <c r="A13" s="401" t="s">
        <v>471</v>
      </c>
      <c r="B13" s="401"/>
    </row>
    <row r="14" spans="1:5" ht="31.5" customHeight="1" x14ac:dyDescent="0.25">
      <c r="A14" s="401" t="s">
        <v>472</v>
      </c>
      <c r="B14" s="401"/>
    </row>
  </sheetData>
  <mergeCells count="4">
    <mergeCell ref="A2:C2"/>
    <mergeCell ref="E2:E3"/>
    <mergeCell ref="A13:B13"/>
    <mergeCell ref="A14:B14"/>
  </mergeCells>
  <phoneticPr fontId="41" type="noConversion"/>
  <hyperlinks>
    <hyperlink ref="E2:E3" location="'Table of Contents'!A1" display="Go to Table of Contents" xr:uid="{4DA31E3F-B5D1-4CB0-9137-E847681B41EF}"/>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23"/>
  <sheetViews>
    <sheetView showGridLines="0" workbookViewId="0">
      <selection activeCell="E27" sqref="E27"/>
    </sheetView>
  </sheetViews>
  <sheetFormatPr defaultRowHeight="15" x14ac:dyDescent="0.25"/>
  <cols>
    <col min="1" max="1" width="1.85546875" customWidth="1"/>
    <col min="2" max="2" width="20.85546875" style="12" customWidth="1"/>
    <col min="3" max="3" width="12.42578125" customWidth="1"/>
    <col min="4" max="4" width="13.42578125" customWidth="1"/>
    <col min="5" max="5" width="16" customWidth="1"/>
    <col min="6" max="6" width="15.5703125" customWidth="1"/>
    <col min="8" max="8" width="12.7109375" customWidth="1"/>
    <col min="9" max="9" width="2.28515625" customWidth="1"/>
    <col min="10" max="11" width="6.85546875" customWidth="1"/>
  </cols>
  <sheetData>
    <row r="1" spans="2:11" ht="12" customHeight="1" x14ac:dyDescent="0.25"/>
    <row r="2" spans="2:11" ht="15" customHeight="1" x14ac:dyDescent="0.25">
      <c r="B2" s="503" t="s">
        <v>514</v>
      </c>
      <c r="C2" s="503"/>
      <c r="D2" s="503"/>
      <c r="E2" s="503"/>
      <c r="F2" s="503"/>
      <c r="G2" s="503"/>
      <c r="H2" s="503"/>
      <c r="J2" s="451" t="s">
        <v>307</v>
      </c>
      <c r="K2" s="451"/>
    </row>
    <row r="3" spans="2:11" x14ac:dyDescent="0.25">
      <c r="B3" s="24"/>
      <c r="C3" s="23"/>
      <c r="D3" s="23"/>
      <c r="E3" s="2"/>
      <c r="F3" s="2"/>
      <c r="G3" s="2"/>
      <c r="H3" s="3" t="s">
        <v>0</v>
      </c>
      <c r="J3" s="451"/>
      <c r="K3" s="451"/>
    </row>
    <row r="4" spans="2:11" x14ac:dyDescent="0.25">
      <c r="B4" s="468" t="s">
        <v>189</v>
      </c>
      <c r="C4" s="469" t="s">
        <v>190</v>
      </c>
      <c r="D4" s="469" t="s">
        <v>191</v>
      </c>
      <c r="E4" s="468" t="s">
        <v>192</v>
      </c>
      <c r="F4" s="468"/>
      <c r="G4" s="468"/>
      <c r="H4" s="469" t="s">
        <v>193</v>
      </c>
    </row>
    <row r="5" spans="2:11" ht="25.5" x14ac:dyDescent="0.25">
      <c r="B5" s="469"/>
      <c r="C5" s="504"/>
      <c r="D5" s="504"/>
      <c r="E5" s="15" t="s">
        <v>194</v>
      </c>
      <c r="F5" s="15" t="s">
        <v>348</v>
      </c>
      <c r="G5" s="15" t="s">
        <v>195</v>
      </c>
      <c r="H5" s="504"/>
    </row>
    <row r="6" spans="2:11" x14ac:dyDescent="0.25">
      <c r="B6" s="65" t="s">
        <v>424</v>
      </c>
      <c r="C6" s="30">
        <v>0</v>
      </c>
      <c r="D6" s="30">
        <v>977</v>
      </c>
      <c r="E6" s="30">
        <v>0</v>
      </c>
      <c r="F6" s="30">
        <v>0</v>
      </c>
      <c r="G6" s="30">
        <v>0</v>
      </c>
      <c r="H6" s="30">
        <v>977</v>
      </c>
    </row>
    <row r="7" spans="2:11" x14ac:dyDescent="0.25">
      <c r="B7" s="71" t="s">
        <v>425</v>
      </c>
      <c r="C7" s="30">
        <v>0</v>
      </c>
      <c r="D7" s="30">
        <v>96</v>
      </c>
      <c r="E7" s="30">
        <v>0</v>
      </c>
      <c r="F7" s="30">
        <v>0</v>
      </c>
      <c r="G7" s="30">
        <v>0</v>
      </c>
      <c r="H7" s="30">
        <v>96</v>
      </c>
    </row>
    <row r="8" spans="2:11" x14ac:dyDescent="0.25">
      <c r="B8" s="38" t="s">
        <v>384</v>
      </c>
      <c r="C8" s="30">
        <v>96</v>
      </c>
      <c r="D8" s="30">
        <v>1716</v>
      </c>
      <c r="E8" s="30">
        <v>0</v>
      </c>
      <c r="F8" s="30">
        <v>0</v>
      </c>
      <c r="G8" s="30">
        <v>0</v>
      </c>
      <c r="H8" s="30">
        <v>1812</v>
      </c>
    </row>
    <row r="9" spans="2:11" x14ac:dyDescent="0.25">
      <c r="B9" s="38" t="s">
        <v>385</v>
      </c>
      <c r="C9" s="30">
        <v>1812</v>
      </c>
      <c r="D9" s="30">
        <v>648</v>
      </c>
      <c r="E9" s="30">
        <v>4</v>
      </c>
      <c r="F9" s="30">
        <v>0</v>
      </c>
      <c r="G9" s="30">
        <v>0</v>
      </c>
      <c r="H9" s="30">
        <v>2456</v>
      </c>
    </row>
    <row r="10" spans="2:11" x14ac:dyDescent="0.25">
      <c r="B10" s="33" t="s">
        <v>386</v>
      </c>
      <c r="C10" s="30">
        <v>2456</v>
      </c>
      <c r="D10" s="30">
        <v>554</v>
      </c>
      <c r="E10" s="30">
        <v>0</v>
      </c>
      <c r="F10" s="30">
        <v>1</v>
      </c>
      <c r="G10" s="30">
        <v>5</v>
      </c>
      <c r="H10" s="30">
        <v>3004</v>
      </c>
    </row>
    <row r="11" spans="2:11" x14ac:dyDescent="0.25">
      <c r="B11" s="33" t="s">
        <v>387</v>
      </c>
      <c r="C11" s="30">
        <v>3004</v>
      </c>
      <c r="D11" s="30">
        <v>506</v>
      </c>
      <c r="E11" s="30">
        <v>0</v>
      </c>
      <c r="F11" s="30">
        <v>1</v>
      </c>
      <c r="G11" s="30">
        <v>5</v>
      </c>
      <c r="H11" s="30">
        <v>3504</v>
      </c>
    </row>
    <row r="12" spans="2:11" x14ac:dyDescent="0.25">
      <c r="B12" s="33" t="s">
        <v>388</v>
      </c>
      <c r="C12" s="30">
        <v>3504</v>
      </c>
      <c r="D12" s="30">
        <v>549</v>
      </c>
      <c r="E12" s="30">
        <v>1</v>
      </c>
      <c r="F12" s="30">
        <v>0</v>
      </c>
      <c r="G12" s="30">
        <v>8</v>
      </c>
      <c r="H12" s="30">
        <v>4044</v>
      </c>
    </row>
    <row r="13" spans="2:11" x14ac:dyDescent="0.25">
      <c r="B13" s="35" t="s">
        <v>389</v>
      </c>
      <c r="C13" s="30">
        <v>4044</v>
      </c>
      <c r="D13" s="30">
        <v>209</v>
      </c>
      <c r="E13" s="30">
        <v>2</v>
      </c>
      <c r="F13" s="30">
        <v>0</v>
      </c>
      <c r="G13" s="30">
        <v>5</v>
      </c>
      <c r="H13" s="30">
        <v>4246</v>
      </c>
    </row>
    <row r="14" spans="2:11" x14ac:dyDescent="0.25">
      <c r="B14" s="35" t="s">
        <v>426</v>
      </c>
      <c r="C14" s="30">
        <v>4246</v>
      </c>
      <c r="D14" s="30">
        <v>116</v>
      </c>
      <c r="E14" s="30">
        <v>3</v>
      </c>
      <c r="F14" s="30">
        <v>0</v>
      </c>
      <c r="G14" s="30">
        <v>7</v>
      </c>
      <c r="H14" s="30">
        <v>4352</v>
      </c>
    </row>
    <row r="15" spans="2:11" x14ac:dyDescent="0.25">
      <c r="B15" s="35" t="s">
        <v>484</v>
      </c>
      <c r="C15" s="30">
        <v>4352</v>
      </c>
      <c r="D15" s="30">
        <v>114</v>
      </c>
      <c r="E15" s="30">
        <v>5</v>
      </c>
      <c r="F15" s="30">
        <v>22</v>
      </c>
      <c r="G15" s="30">
        <v>4</v>
      </c>
      <c r="H15" s="30">
        <v>4435</v>
      </c>
    </row>
    <row r="16" spans="2:11" x14ac:dyDescent="0.25">
      <c r="B16" s="35" t="s">
        <v>485</v>
      </c>
      <c r="C16" s="30">
        <v>4435</v>
      </c>
      <c r="D16" s="30">
        <v>30</v>
      </c>
      <c r="E16" s="30">
        <v>0</v>
      </c>
      <c r="F16" s="30">
        <v>0</v>
      </c>
      <c r="G16" s="30">
        <v>0</v>
      </c>
      <c r="H16" s="30">
        <v>4465</v>
      </c>
    </row>
    <row r="17" spans="2:8" x14ac:dyDescent="0.25">
      <c r="B17" s="35" t="s">
        <v>741</v>
      </c>
      <c r="C17" s="30">
        <v>4465</v>
      </c>
      <c r="D17" s="30">
        <v>17</v>
      </c>
      <c r="E17" s="30">
        <v>0</v>
      </c>
      <c r="F17" s="30">
        <v>4</v>
      </c>
      <c r="G17" s="30">
        <v>0</v>
      </c>
      <c r="H17" s="30">
        <v>4478</v>
      </c>
    </row>
    <row r="18" spans="2:8" x14ac:dyDescent="0.25">
      <c r="B18" s="35" t="s">
        <v>546</v>
      </c>
      <c r="C18" s="30">
        <v>4478</v>
      </c>
      <c r="D18" s="30">
        <v>37</v>
      </c>
      <c r="E18" s="30">
        <v>0</v>
      </c>
      <c r="F18" s="30">
        <v>0</v>
      </c>
      <c r="G18" s="30">
        <v>2</v>
      </c>
      <c r="H18" s="30">
        <v>4513</v>
      </c>
    </row>
    <row r="19" spans="2:8" x14ac:dyDescent="0.25">
      <c r="B19" s="157" t="s">
        <v>367</v>
      </c>
      <c r="C19" s="158" t="s">
        <v>13</v>
      </c>
      <c r="D19" s="158">
        <v>4592</v>
      </c>
      <c r="E19" s="158">
        <v>15</v>
      </c>
      <c r="F19" s="158">
        <v>28</v>
      </c>
      <c r="G19" s="158">
        <v>36</v>
      </c>
      <c r="H19" s="158">
        <v>4513</v>
      </c>
    </row>
    <row r="20" spans="2:8" x14ac:dyDescent="0.25">
      <c r="B20" s="157" t="s">
        <v>368</v>
      </c>
      <c r="C20" s="158" t="s">
        <v>13</v>
      </c>
      <c r="D20" s="158">
        <v>98</v>
      </c>
      <c r="E20" s="158">
        <v>0</v>
      </c>
      <c r="F20" s="158">
        <v>0</v>
      </c>
      <c r="G20" s="158">
        <v>0</v>
      </c>
      <c r="H20" s="158">
        <v>98</v>
      </c>
    </row>
    <row r="21" spans="2:8" x14ac:dyDescent="0.25">
      <c r="B21" s="157" t="s">
        <v>423</v>
      </c>
      <c r="C21" s="158" t="s">
        <v>13</v>
      </c>
      <c r="D21" s="158">
        <v>4690</v>
      </c>
      <c r="E21" s="158">
        <v>15</v>
      </c>
      <c r="F21" s="158">
        <v>28</v>
      </c>
      <c r="G21" s="158">
        <v>36</v>
      </c>
      <c r="H21" s="158">
        <v>4611</v>
      </c>
    </row>
    <row r="22" spans="2:8" ht="18.75" customHeight="1" x14ac:dyDescent="0.25">
      <c r="B22" s="103" t="s">
        <v>360</v>
      </c>
      <c r="C22" s="16"/>
      <c r="D22" s="16"/>
      <c r="E22" s="16"/>
      <c r="F22" s="16"/>
      <c r="G22" s="16"/>
      <c r="H22" s="2"/>
    </row>
    <row r="23" spans="2:8" x14ac:dyDescent="0.25">
      <c r="B23" s="16"/>
      <c r="C23" s="2"/>
      <c r="D23" s="2"/>
      <c r="E23" s="2"/>
      <c r="F23" s="2"/>
      <c r="G23" s="2"/>
      <c r="H23" s="2"/>
    </row>
  </sheetData>
  <mergeCells count="7">
    <mergeCell ref="J2:K3"/>
    <mergeCell ref="B2:H2"/>
    <mergeCell ref="B4:B5"/>
    <mergeCell ref="C4:C5"/>
    <mergeCell ref="D4:D5"/>
    <mergeCell ref="E4:G4"/>
    <mergeCell ref="H4:H5"/>
  </mergeCells>
  <hyperlinks>
    <hyperlink ref="J2:K3" location="'Table of Contents'!A1" display="Go To Table Of Contents" xr:uid="{00000000-0004-0000-19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13"/>
  <sheetViews>
    <sheetView showGridLines="0" workbookViewId="0">
      <selection activeCell="C6" sqref="C6:E12"/>
    </sheetView>
  </sheetViews>
  <sheetFormatPr defaultRowHeight="15" x14ac:dyDescent="0.25"/>
  <cols>
    <col min="1" max="1" width="1.85546875" customWidth="1"/>
    <col min="2" max="2" width="33.42578125" style="12" customWidth="1"/>
    <col min="3" max="5" width="13.7109375" customWidth="1"/>
    <col min="6" max="6" width="4.42578125" customWidth="1"/>
    <col min="7" max="8" width="6.140625" customWidth="1"/>
  </cols>
  <sheetData>
    <row r="1" spans="2:8" ht="11.25" customHeight="1" x14ac:dyDescent="0.25"/>
    <row r="2" spans="2:8" ht="15" customHeight="1" x14ac:dyDescent="0.25">
      <c r="B2" s="503" t="s">
        <v>855</v>
      </c>
      <c r="C2" s="503"/>
      <c r="D2" s="503"/>
      <c r="E2" s="503"/>
      <c r="G2" s="451" t="s">
        <v>307</v>
      </c>
      <c r="H2" s="451"/>
    </row>
    <row r="3" spans="2:8" ht="15.75" x14ac:dyDescent="0.25">
      <c r="B3" s="25"/>
      <c r="C3" s="1"/>
      <c r="D3" s="1"/>
      <c r="E3" s="1"/>
      <c r="G3" s="451"/>
      <c r="H3" s="451"/>
    </row>
    <row r="4" spans="2:8" x14ac:dyDescent="0.25">
      <c r="B4" s="26" t="s">
        <v>196</v>
      </c>
      <c r="C4" s="505" t="s">
        <v>197</v>
      </c>
      <c r="D4" s="505"/>
      <c r="E4" s="505"/>
    </row>
    <row r="5" spans="2:8" x14ac:dyDescent="0.25">
      <c r="B5" s="36"/>
      <c r="C5" s="26" t="s">
        <v>198</v>
      </c>
      <c r="D5" s="15" t="s">
        <v>199</v>
      </c>
      <c r="E5" s="15" t="s">
        <v>19</v>
      </c>
    </row>
    <row r="6" spans="2:8" x14ac:dyDescent="0.25">
      <c r="B6" s="37" t="s">
        <v>200</v>
      </c>
      <c r="C6" s="30">
        <v>2227</v>
      </c>
      <c r="D6" s="30">
        <v>229</v>
      </c>
      <c r="E6" s="30">
        <v>2456</v>
      </c>
    </row>
    <row r="7" spans="2:8" x14ac:dyDescent="0.25">
      <c r="B7" s="37" t="s">
        <v>201</v>
      </c>
      <c r="C7" s="30">
        <v>609</v>
      </c>
      <c r="D7" s="30">
        <v>142</v>
      </c>
      <c r="E7" s="30">
        <v>751</v>
      </c>
    </row>
    <row r="8" spans="2:8" x14ac:dyDescent="0.25">
      <c r="B8" s="37" t="s">
        <v>202</v>
      </c>
      <c r="C8" s="30">
        <v>186</v>
      </c>
      <c r="D8" s="30">
        <v>19</v>
      </c>
      <c r="E8" s="30">
        <v>205</v>
      </c>
    </row>
    <row r="9" spans="2:8" x14ac:dyDescent="0.25">
      <c r="B9" s="37" t="s">
        <v>203</v>
      </c>
      <c r="C9" s="30">
        <v>241</v>
      </c>
      <c r="D9" s="30">
        <v>35</v>
      </c>
      <c r="E9" s="30">
        <v>276</v>
      </c>
    </row>
    <row r="10" spans="2:8" x14ac:dyDescent="0.25">
      <c r="B10" s="37" t="s">
        <v>204</v>
      </c>
      <c r="C10" s="30">
        <v>737</v>
      </c>
      <c r="D10" s="30">
        <v>38</v>
      </c>
      <c r="E10" s="30">
        <v>775</v>
      </c>
    </row>
    <row r="11" spans="2:8" x14ac:dyDescent="0.25">
      <c r="B11" s="2" t="s">
        <v>428</v>
      </c>
      <c r="C11" s="30">
        <v>43</v>
      </c>
      <c r="D11" s="30">
        <v>7</v>
      </c>
      <c r="E11" s="87">
        <v>50</v>
      </c>
    </row>
    <row r="12" spans="2:8" x14ac:dyDescent="0.25">
      <c r="B12" s="159" t="s">
        <v>19</v>
      </c>
      <c r="C12" s="160">
        <v>4043</v>
      </c>
      <c r="D12" s="160">
        <v>470</v>
      </c>
      <c r="E12" s="160">
        <v>4513</v>
      </c>
    </row>
    <row r="13" spans="2:8" x14ac:dyDescent="0.25">
      <c r="B13" s="199"/>
    </row>
  </sheetData>
  <mergeCells count="3">
    <mergeCell ref="B2:E2"/>
    <mergeCell ref="C4:E4"/>
    <mergeCell ref="G2:H3"/>
  </mergeCells>
  <hyperlinks>
    <hyperlink ref="G2:H3" location="'Table of Contents'!A1" display="Go To Table Of Contents" xr:uid="{00000000-0004-0000-1A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M17"/>
  <sheetViews>
    <sheetView showGridLines="0" workbookViewId="0">
      <selection activeCell="B17" sqref="B17:G17"/>
    </sheetView>
  </sheetViews>
  <sheetFormatPr defaultRowHeight="15" x14ac:dyDescent="0.25"/>
  <cols>
    <col min="1" max="1" width="1.85546875" customWidth="1"/>
    <col min="2" max="2" width="16.85546875" customWidth="1"/>
    <col min="3" max="10" width="12.85546875" customWidth="1"/>
    <col min="11" max="11" width="3.5703125" customWidth="1"/>
    <col min="12" max="13" width="6.7109375" customWidth="1"/>
  </cols>
  <sheetData>
    <row r="2" spans="2:13" ht="15" customHeight="1" x14ac:dyDescent="0.25">
      <c r="B2" s="509" t="s">
        <v>856</v>
      </c>
      <c r="C2" s="509"/>
      <c r="D2" s="509"/>
      <c r="E2" s="509"/>
      <c r="F2" s="509"/>
      <c r="G2" s="509"/>
      <c r="H2" s="509"/>
      <c r="I2" s="509"/>
      <c r="J2" s="509"/>
      <c r="L2" s="451" t="s">
        <v>307</v>
      </c>
      <c r="M2" s="451"/>
    </row>
    <row r="3" spans="2:13" x14ac:dyDescent="0.25">
      <c r="B3" s="510" t="s">
        <v>0</v>
      </c>
      <c r="C3" s="510"/>
      <c r="D3" s="510"/>
      <c r="E3" s="510"/>
      <c r="F3" s="510"/>
      <c r="G3" s="510"/>
      <c r="H3" s="510"/>
      <c r="I3" s="510"/>
      <c r="J3" s="510"/>
      <c r="L3" s="451"/>
      <c r="M3" s="451"/>
    </row>
    <row r="4" spans="2:13" x14ac:dyDescent="0.25">
      <c r="B4" s="453" t="s">
        <v>205</v>
      </c>
      <c r="C4" s="469" t="s">
        <v>179</v>
      </c>
      <c r="D4" s="469"/>
      <c r="E4" s="469"/>
      <c r="F4" s="469"/>
      <c r="G4" s="469" t="s">
        <v>206</v>
      </c>
      <c r="H4" s="469"/>
      <c r="I4" s="469"/>
      <c r="J4" s="469"/>
    </row>
    <row r="5" spans="2:13" ht="18" customHeight="1" thickBot="1" x14ac:dyDescent="0.3">
      <c r="B5" s="454"/>
      <c r="C5" s="15" t="s">
        <v>375</v>
      </c>
      <c r="D5" s="15" t="s">
        <v>180</v>
      </c>
      <c r="E5" s="15" t="s">
        <v>427</v>
      </c>
      <c r="F5" s="15" t="s">
        <v>19</v>
      </c>
      <c r="G5" s="15" t="s">
        <v>375</v>
      </c>
      <c r="H5" s="15" t="s">
        <v>180</v>
      </c>
      <c r="I5" s="15" t="s">
        <v>427</v>
      </c>
      <c r="J5" s="15" t="s">
        <v>19</v>
      </c>
    </row>
    <row r="6" spans="2:13" ht="16.5" thickBot="1" x14ac:dyDescent="0.3">
      <c r="B6" s="350" t="s">
        <v>323</v>
      </c>
      <c r="C6" s="351">
        <v>15</v>
      </c>
      <c r="D6" s="351">
        <v>7</v>
      </c>
      <c r="E6" s="351">
        <v>3</v>
      </c>
      <c r="F6" s="351">
        <v>25</v>
      </c>
      <c r="G6" s="356">
        <v>10</v>
      </c>
      <c r="H6" s="356">
        <v>6</v>
      </c>
      <c r="I6" s="356">
        <v>1</v>
      </c>
      <c r="J6" s="356">
        <v>17</v>
      </c>
    </row>
    <row r="7" spans="2:13" ht="16.5" thickBot="1" x14ac:dyDescent="0.3">
      <c r="B7" s="352" t="s">
        <v>267</v>
      </c>
      <c r="C7" s="353">
        <v>147</v>
      </c>
      <c r="D7" s="353">
        <v>66</v>
      </c>
      <c r="E7" s="353">
        <v>15</v>
      </c>
      <c r="F7" s="353">
        <v>228</v>
      </c>
      <c r="G7" s="353">
        <v>97</v>
      </c>
      <c r="H7" s="353">
        <v>39</v>
      </c>
      <c r="I7" s="353">
        <v>10</v>
      </c>
      <c r="J7" s="353">
        <v>146</v>
      </c>
    </row>
    <row r="8" spans="2:13" ht="16.5" thickBot="1" x14ac:dyDescent="0.3">
      <c r="B8" s="352" t="s">
        <v>207</v>
      </c>
      <c r="C8" s="353">
        <v>911</v>
      </c>
      <c r="D8" s="353">
        <v>306</v>
      </c>
      <c r="E8" s="353">
        <v>59</v>
      </c>
      <c r="F8" s="353">
        <v>1276</v>
      </c>
      <c r="G8" s="353">
        <v>416</v>
      </c>
      <c r="H8" s="353">
        <v>152</v>
      </c>
      <c r="I8" s="353">
        <v>30</v>
      </c>
      <c r="J8" s="353">
        <v>598</v>
      </c>
    </row>
    <row r="9" spans="2:13" ht="16.5" thickBot="1" x14ac:dyDescent="0.3">
      <c r="B9" s="352" t="s">
        <v>208</v>
      </c>
      <c r="C9" s="353">
        <v>848</v>
      </c>
      <c r="D9" s="353">
        <v>393</v>
      </c>
      <c r="E9" s="353">
        <v>99</v>
      </c>
      <c r="F9" s="353">
        <v>1340</v>
      </c>
      <c r="G9" s="353">
        <v>395</v>
      </c>
      <c r="H9" s="353">
        <v>199</v>
      </c>
      <c r="I9" s="353">
        <v>56</v>
      </c>
      <c r="J9" s="353">
        <v>650</v>
      </c>
    </row>
    <row r="10" spans="2:13" ht="16.5" thickBot="1" x14ac:dyDescent="0.3">
      <c r="B10" s="352" t="s">
        <v>209</v>
      </c>
      <c r="C10" s="353">
        <v>760</v>
      </c>
      <c r="D10" s="353">
        <v>355</v>
      </c>
      <c r="E10" s="353">
        <v>208</v>
      </c>
      <c r="F10" s="353">
        <v>1323</v>
      </c>
      <c r="G10" s="353">
        <v>333</v>
      </c>
      <c r="H10" s="353">
        <v>170</v>
      </c>
      <c r="I10" s="353">
        <v>109</v>
      </c>
      <c r="J10" s="353">
        <v>612</v>
      </c>
    </row>
    <row r="11" spans="2:13" ht="16.5" thickBot="1" x14ac:dyDescent="0.3">
      <c r="B11" s="352" t="s">
        <v>210</v>
      </c>
      <c r="C11" s="353">
        <v>134</v>
      </c>
      <c r="D11" s="353">
        <v>101</v>
      </c>
      <c r="E11" s="353">
        <v>68</v>
      </c>
      <c r="F11" s="353">
        <v>303</v>
      </c>
      <c r="G11" s="338" t="s">
        <v>13</v>
      </c>
      <c r="H11" s="338" t="s">
        <v>13</v>
      </c>
      <c r="I11" s="338" t="s">
        <v>13</v>
      </c>
      <c r="J11" s="338" t="s">
        <v>13</v>
      </c>
    </row>
    <row r="12" spans="2:13" ht="16.5" thickBot="1" x14ac:dyDescent="0.3">
      <c r="B12" s="352" t="s">
        <v>211</v>
      </c>
      <c r="C12" s="353">
        <v>5</v>
      </c>
      <c r="D12" s="353">
        <v>7</v>
      </c>
      <c r="E12" s="353">
        <v>3</v>
      </c>
      <c r="F12" s="353">
        <v>15</v>
      </c>
      <c r="G12" s="338" t="s">
        <v>13</v>
      </c>
      <c r="H12" s="338" t="s">
        <v>13</v>
      </c>
      <c r="I12" s="338" t="s">
        <v>13</v>
      </c>
      <c r="J12" s="338" t="s">
        <v>13</v>
      </c>
    </row>
    <row r="13" spans="2:13" ht="16.5" thickBot="1" x14ac:dyDescent="0.3">
      <c r="B13" s="352" t="s">
        <v>212</v>
      </c>
      <c r="C13" s="353">
        <v>1</v>
      </c>
      <c r="D13" s="353">
        <v>2</v>
      </c>
      <c r="E13" s="337">
        <v>0</v>
      </c>
      <c r="F13" s="353">
        <v>3</v>
      </c>
      <c r="G13" s="338" t="s">
        <v>13</v>
      </c>
      <c r="H13" s="338" t="s">
        <v>13</v>
      </c>
      <c r="I13" s="338" t="s">
        <v>13</v>
      </c>
      <c r="J13" s="338" t="s">
        <v>13</v>
      </c>
    </row>
    <row r="14" spans="2:13" ht="16.5" thickBot="1" x14ac:dyDescent="0.3">
      <c r="B14" s="354" t="s">
        <v>19</v>
      </c>
      <c r="C14" s="357">
        <v>2821</v>
      </c>
      <c r="D14" s="357">
        <v>1237</v>
      </c>
      <c r="E14" s="357">
        <v>455</v>
      </c>
      <c r="F14" s="357">
        <v>4513</v>
      </c>
      <c r="G14" s="355">
        <v>1251</v>
      </c>
      <c r="H14" s="355">
        <v>566</v>
      </c>
      <c r="I14" s="355">
        <v>206</v>
      </c>
      <c r="J14" s="355">
        <v>2023</v>
      </c>
    </row>
    <row r="15" spans="2:13" ht="22.5" customHeight="1" x14ac:dyDescent="0.25">
      <c r="B15" s="507" t="s">
        <v>482</v>
      </c>
      <c r="C15" s="508"/>
      <c r="D15" s="508"/>
      <c r="E15" s="508"/>
      <c r="F15" s="508"/>
      <c r="G15" s="508"/>
    </row>
    <row r="16" spans="2:13" x14ac:dyDescent="0.25">
      <c r="B16" s="506"/>
      <c r="C16" s="506"/>
      <c r="D16" s="506"/>
      <c r="E16" s="506"/>
      <c r="F16" s="506"/>
      <c r="G16" s="506"/>
    </row>
    <row r="17" spans="2:7" x14ac:dyDescent="0.25">
      <c r="B17" s="506"/>
      <c r="C17" s="506"/>
      <c r="D17" s="506"/>
      <c r="E17" s="506"/>
      <c r="F17" s="506"/>
      <c r="G17" s="506"/>
    </row>
  </sheetData>
  <mergeCells count="9">
    <mergeCell ref="B17:G17"/>
    <mergeCell ref="B15:G15"/>
    <mergeCell ref="B16:G16"/>
    <mergeCell ref="L2:M3"/>
    <mergeCell ref="B2:J2"/>
    <mergeCell ref="B3:J3"/>
    <mergeCell ref="B4:B5"/>
    <mergeCell ref="C4:F4"/>
    <mergeCell ref="G4:J4"/>
  </mergeCells>
  <hyperlinks>
    <hyperlink ref="L2:M3" location="'Table of Contents'!A1" display="Go To Table Of Contents" xr:uid="{00000000-0004-0000-1B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R12"/>
  <sheetViews>
    <sheetView showGridLines="0" zoomScale="110" zoomScaleNormal="110" workbookViewId="0">
      <selection activeCell="M2" sqref="M2:O2"/>
    </sheetView>
  </sheetViews>
  <sheetFormatPr defaultRowHeight="15" x14ac:dyDescent="0.25"/>
  <cols>
    <col min="1" max="1" width="1.85546875" customWidth="1"/>
    <col min="2" max="2" width="9.140625" customWidth="1"/>
    <col min="9" max="9" width="4.42578125" customWidth="1"/>
    <col min="10" max="10" width="18.7109375" hidden="1" customWidth="1"/>
    <col min="11" max="11" width="3.7109375" style="39" customWidth="1"/>
    <col min="12" max="12" width="4" customWidth="1"/>
    <col min="13" max="13" width="23.42578125" customWidth="1"/>
    <col min="14" max="14" width="20.28515625" customWidth="1"/>
    <col min="15" max="15" width="20.140625" customWidth="1"/>
    <col min="16" max="16" width="6.5703125" bestFit="1" customWidth="1"/>
    <col min="17" max="18" width="6.140625" customWidth="1"/>
  </cols>
  <sheetData>
    <row r="1" spans="2:18" ht="11.25" customHeight="1" x14ac:dyDescent="0.25"/>
    <row r="2" spans="2:18" ht="15.75" customHeight="1" x14ac:dyDescent="0.25">
      <c r="B2" s="410"/>
      <c r="C2" s="410"/>
      <c r="D2" s="410"/>
      <c r="E2" s="410"/>
      <c r="F2" s="410"/>
      <c r="G2" s="410"/>
      <c r="H2" s="410"/>
      <c r="I2" s="410"/>
      <c r="M2" s="509" t="s">
        <v>857</v>
      </c>
      <c r="N2" s="509"/>
      <c r="O2" s="509"/>
      <c r="Q2" s="451" t="s">
        <v>307</v>
      </c>
      <c r="R2" s="451"/>
    </row>
    <row r="3" spans="2:18" x14ac:dyDescent="0.25">
      <c r="M3" s="27"/>
      <c r="Q3" s="451"/>
      <c r="R3" s="451"/>
    </row>
    <row r="4" spans="2:18" ht="19.899999999999999" customHeight="1" x14ac:dyDescent="0.25">
      <c r="M4" s="511" t="s">
        <v>82</v>
      </c>
      <c r="N4" s="513" t="s">
        <v>15</v>
      </c>
      <c r="O4" s="514"/>
    </row>
    <row r="5" spans="2:18" ht="34.9" customHeight="1" x14ac:dyDescent="0.25">
      <c r="M5" s="512"/>
      <c r="N5" s="236" t="s">
        <v>213</v>
      </c>
      <c r="O5" s="236" t="s">
        <v>214</v>
      </c>
      <c r="P5" s="113"/>
      <c r="Q5" s="113"/>
    </row>
    <row r="6" spans="2:18" x14ac:dyDescent="0.25">
      <c r="M6" s="237" t="s">
        <v>76</v>
      </c>
      <c r="N6" s="238">
        <v>173</v>
      </c>
      <c r="O6" s="238">
        <v>494</v>
      </c>
      <c r="P6" s="197"/>
      <c r="Q6" s="184"/>
    </row>
    <row r="7" spans="2:18" x14ac:dyDescent="0.25">
      <c r="M7" s="237" t="s">
        <v>75</v>
      </c>
      <c r="N7" s="238">
        <v>897</v>
      </c>
      <c r="O7" s="238">
        <v>2720</v>
      </c>
      <c r="P7" s="197"/>
      <c r="Q7" s="184"/>
    </row>
    <row r="8" spans="2:18" x14ac:dyDescent="0.25">
      <c r="M8" s="237" t="s">
        <v>74</v>
      </c>
      <c r="N8" s="238">
        <v>785</v>
      </c>
      <c r="O8" s="238">
        <v>3481</v>
      </c>
      <c r="P8" s="197"/>
      <c r="Q8" s="184"/>
    </row>
    <row r="9" spans="2:18" x14ac:dyDescent="0.25">
      <c r="M9" s="239" t="s">
        <v>19</v>
      </c>
      <c r="N9" s="240">
        <v>1855</v>
      </c>
      <c r="O9" s="240">
        <v>6698</v>
      </c>
      <c r="P9" s="197"/>
      <c r="Q9" s="113"/>
    </row>
    <row r="10" spans="2:18" x14ac:dyDescent="0.25">
      <c r="P10" s="113"/>
      <c r="Q10" s="113"/>
    </row>
    <row r="11" spans="2:18" x14ac:dyDescent="0.25">
      <c r="P11" s="113"/>
      <c r="Q11" s="113"/>
    </row>
    <row r="12" spans="2:18" x14ac:dyDescent="0.25">
      <c r="P12" s="113"/>
      <c r="Q12" s="113"/>
    </row>
  </sheetData>
  <mergeCells count="5">
    <mergeCell ref="M2:O2"/>
    <mergeCell ref="M4:M5"/>
    <mergeCell ref="N4:O4"/>
    <mergeCell ref="B2:I2"/>
    <mergeCell ref="Q2:R3"/>
  </mergeCells>
  <hyperlinks>
    <hyperlink ref="Q2:R3" location="'Table of Contents'!A1" display="Go To Table Of Contents" xr:uid="{00000000-0004-0000-1C00-000000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H18"/>
  <sheetViews>
    <sheetView showGridLines="0" workbookViewId="0">
      <selection activeCell="B6" sqref="B6:E18"/>
    </sheetView>
  </sheetViews>
  <sheetFormatPr defaultRowHeight="15" x14ac:dyDescent="0.25"/>
  <cols>
    <col min="1" max="1" width="1.85546875" customWidth="1"/>
    <col min="2" max="2" width="23.42578125" style="12" customWidth="1"/>
    <col min="3" max="3" width="14" customWidth="1"/>
    <col min="4" max="4" width="15.28515625" customWidth="1"/>
    <col min="5" max="5" width="13.28515625" customWidth="1"/>
    <col min="6" max="6" width="4.28515625" customWidth="1"/>
    <col min="7" max="8" width="6" customWidth="1"/>
  </cols>
  <sheetData>
    <row r="1" spans="2:8" ht="11.25" customHeight="1" x14ac:dyDescent="0.25"/>
    <row r="2" spans="2:8" ht="15" customHeight="1" x14ac:dyDescent="0.25">
      <c r="B2" s="509" t="s">
        <v>858</v>
      </c>
      <c r="C2" s="509"/>
      <c r="D2" s="509"/>
      <c r="E2" s="509"/>
      <c r="G2" s="451" t="s">
        <v>307</v>
      </c>
      <c r="H2" s="451"/>
    </row>
    <row r="3" spans="2:8" x14ac:dyDescent="0.25">
      <c r="B3" s="16"/>
      <c r="C3" s="2"/>
      <c r="D3" s="2"/>
      <c r="E3" s="2"/>
      <c r="G3" s="451"/>
      <c r="H3" s="451"/>
    </row>
    <row r="4" spans="2:8" x14ac:dyDescent="0.25">
      <c r="B4" s="468" t="s">
        <v>215</v>
      </c>
      <c r="C4" s="468" t="s">
        <v>216</v>
      </c>
      <c r="D4" s="468"/>
      <c r="E4" s="468"/>
    </row>
    <row r="5" spans="2:8" ht="25.5" x14ac:dyDescent="0.25">
      <c r="B5" s="469"/>
      <c r="C5" s="15" t="s">
        <v>217</v>
      </c>
      <c r="D5" s="15" t="s">
        <v>218</v>
      </c>
      <c r="E5" s="15" t="s">
        <v>219</v>
      </c>
    </row>
    <row r="6" spans="2:8" x14ac:dyDescent="0.25">
      <c r="B6" s="31" t="s">
        <v>425</v>
      </c>
      <c r="C6" s="30">
        <v>3</v>
      </c>
      <c r="D6" s="30">
        <v>0</v>
      </c>
      <c r="E6" s="30">
        <v>3</v>
      </c>
    </row>
    <row r="7" spans="2:8" x14ac:dyDescent="0.25">
      <c r="B7" s="31" t="s">
        <v>384</v>
      </c>
      <c r="C7" s="30">
        <v>73</v>
      </c>
      <c r="D7" s="30">
        <v>1</v>
      </c>
      <c r="E7" s="30">
        <v>75</v>
      </c>
    </row>
    <row r="8" spans="2:8" x14ac:dyDescent="0.25">
      <c r="B8" s="31" t="s">
        <v>385</v>
      </c>
      <c r="C8" s="30">
        <v>13</v>
      </c>
      <c r="D8" s="30">
        <v>40</v>
      </c>
      <c r="E8" s="30">
        <v>48</v>
      </c>
    </row>
    <row r="9" spans="2:8" x14ac:dyDescent="0.25">
      <c r="B9" s="31" t="s">
        <v>386</v>
      </c>
      <c r="C9" s="66">
        <v>23</v>
      </c>
      <c r="D9" s="66">
        <v>2</v>
      </c>
      <c r="E9" s="66">
        <v>69</v>
      </c>
    </row>
    <row r="10" spans="2:8" x14ac:dyDescent="0.25">
      <c r="B10" s="31" t="s">
        <v>387</v>
      </c>
      <c r="C10" s="66">
        <v>14</v>
      </c>
      <c r="D10" s="66">
        <v>0</v>
      </c>
      <c r="E10" s="66">
        <v>83</v>
      </c>
    </row>
    <row r="11" spans="2:8" x14ac:dyDescent="0.25">
      <c r="B11" s="31" t="s">
        <v>388</v>
      </c>
      <c r="C11" s="30">
        <v>10</v>
      </c>
      <c r="D11" s="30">
        <v>2</v>
      </c>
      <c r="E11" s="30">
        <v>91</v>
      </c>
    </row>
    <row r="12" spans="2:8" x14ac:dyDescent="0.25">
      <c r="B12" s="35" t="s">
        <v>389</v>
      </c>
      <c r="C12" s="30">
        <v>17</v>
      </c>
      <c r="D12" s="30">
        <v>1</v>
      </c>
      <c r="E12" s="30">
        <v>107</v>
      </c>
    </row>
    <row r="13" spans="2:8" x14ac:dyDescent="0.25">
      <c r="B13" s="35" t="s">
        <v>426</v>
      </c>
      <c r="C13" s="30">
        <v>15</v>
      </c>
      <c r="D13" s="30">
        <v>0</v>
      </c>
      <c r="E13" s="30">
        <v>122</v>
      </c>
    </row>
    <row r="14" spans="2:8" x14ac:dyDescent="0.25">
      <c r="B14" s="35" t="s">
        <v>484</v>
      </c>
      <c r="C14" s="30">
        <v>7</v>
      </c>
      <c r="D14" s="30">
        <v>2</v>
      </c>
      <c r="E14" s="30">
        <v>127</v>
      </c>
    </row>
    <row r="15" spans="2:8" x14ac:dyDescent="0.25">
      <c r="B15" s="35" t="s">
        <v>485</v>
      </c>
      <c r="C15" s="30">
        <v>0</v>
      </c>
      <c r="D15" s="30">
        <v>0</v>
      </c>
      <c r="E15" s="30">
        <v>127</v>
      </c>
    </row>
    <row r="16" spans="2:8" x14ac:dyDescent="0.25">
      <c r="B16" s="35" t="s">
        <v>741</v>
      </c>
      <c r="C16" s="30">
        <v>0</v>
      </c>
      <c r="D16" s="30">
        <v>0</v>
      </c>
      <c r="E16" s="30">
        <v>127</v>
      </c>
    </row>
    <row r="17" spans="2:5" x14ac:dyDescent="0.25">
      <c r="B17" s="35" t="s">
        <v>546</v>
      </c>
      <c r="C17" s="30">
        <v>1</v>
      </c>
      <c r="D17" s="30">
        <v>1</v>
      </c>
      <c r="E17" s="30">
        <v>127</v>
      </c>
    </row>
    <row r="18" spans="2:5" x14ac:dyDescent="0.25">
      <c r="B18" s="140" t="s">
        <v>19</v>
      </c>
      <c r="C18" s="141">
        <v>176</v>
      </c>
      <c r="D18" s="141">
        <v>49</v>
      </c>
      <c r="E18" s="141">
        <v>127</v>
      </c>
    </row>
  </sheetData>
  <mergeCells count="4">
    <mergeCell ref="B2:E2"/>
    <mergeCell ref="B4:B5"/>
    <mergeCell ref="C4:E4"/>
    <mergeCell ref="G2:H3"/>
  </mergeCells>
  <hyperlinks>
    <hyperlink ref="G2:H3" location="'Table of Contents'!A1" display="Go To Table Of Contents" xr:uid="{00000000-0004-0000-1D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K16"/>
  <sheetViews>
    <sheetView showGridLines="0" workbookViewId="0">
      <selection activeCell="D22" sqref="D22"/>
    </sheetView>
  </sheetViews>
  <sheetFormatPr defaultRowHeight="15" x14ac:dyDescent="0.25"/>
  <cols>
    <col min="1" max="1" width="1.85546875" customWidth="1"/>
    <col min="2" max="2" width="17" style="12" customWidth="1"/>
    <col min="3" max="3" width="14" bestFit="1" customWidth="1"/>
    <col min="4" max="4" width="11.140625" bestFit="1" customWidth="1"/>
    <col min="5" max="5" width="12.85546875" bestFit="1" customWidth="1"/>
    <col min="6" max="6" width="11.140625" bestFit="1" customWidth="1"/>
    <col min="7" max="7" width="12.140625" bestFit="1" customWidth="1"/>
    <col min="8" max="8" width="11.7109375" bestFit="1" customWidth="1"/>
    <col min="9" max="9" width="3.85546875" customWidth="1"/>
    <col min="10" max="11" width="6" customWidth="1"/>
  </cols>
  <sheetData>
    <row r="1" spans="2:11" ht="11.25" customHeight="1" x14ac:dyDescent="0.25"/>
    <row r="2" spans="2:11" ht="15" customHeight="1" x14ac:dyDescent="0.25">
      <c r="B2" s="509" t="s">
        <v>515</v>
      </c>
      <c r="C2" s="509"/>
      <c r="D2" s="509"/>
      <c r="E2" s="509"/>
      <c r="F2" s="509"/>
      <c r="G2" s="509"/>
      <c r="H2" s="509"/>
      <c r="J2" s="451" t="s">
        <v>307</v>
      </c>
      <c r="K2" s="451"/>
    </row>
    <row r="3" spans="2:11" x14ac:dyDescent="0.25">
      <c r="B3" s="16"/>
      <c r="C3" s="2"/>
      <c r="D3" s="2"/>
      <c r="E3" s="2"/>
      <c r="J3" s="451"/>
      <c r="K3" s="451"/>
    </row>
    <row r="4" spans="2:11" ht="15.6" customHeight="1" x14ac:dyDescent="0.25">
      <c r="B4" s="468" t="s">
        <v>122</v>
      </c>
      <c r="C4" s="515" t="s">
        <v>220</v>
      </c>
      <c r="D4" s="457"/>
      <c r="E4" s="457"/>
      <c r="F4" s="457"/>
      <c r="G4" s="457"/>
      <c r="H4" s="457"/>
    </row>
    <row r="5" spans="2:11" ht="63.75" x14ac:dyDescent="0.25">
      <c r="B5" s="469"/>
      <c r="C5" s="15" t="s">
        <v>221</v>
      </c>
      <c r="D5" s="15" t="s">
        <v>222</v>
      </c>
      <c r="E5" s="15" t="s">
        <v>223</v>
      </c>
      <c r="F5" s="15" t="s">
        <v>224</v>
      </c>
      <c r="G5" s="15" t="s">
        <v>225</v>
      </c>
      <c r="H5" s="15" t="s">
        <v>226</v>
      </c>
    </row>
    <row r="6" spans="2:11" x14ac:dyDescent="0.25">
      <c r="B6" s="34" t="s">
        <v>385</v>
      </c>
      <c r="C6" s="196">
        <v>16</v>
      </c>
      <c r="D6" s="196" t="s">
        <v>346</v>
      </c>
      <c r="E6" s="196">
        <v>7</v>
      </c>
      <c r="F6" s="196">
        <v>100</v>
      </c>
      <c r="G6" s="196">
        <v>4</v>
      </c>
      <c r="H6" s="196">
        <v>11</v>
      </c>
    </row>
    <row r="7" spans="2:11" x14ac:dyDescent="0.25">
      <c r="B7" s="34" t="s">
        <v>386</v>
      </c>
      <c r="C7" s="196">
        <v>11</v>
      </c>
      <c r="D7" s="196">
        <v>30</v>
      </c>
      <c r="E7" s="196">
        <v>9</v>
      </c>
      <c r="F7" s="196">
        <v>157</v>
      </c>
      <c r="G7" s="196">
        <v>9</v>
      </c>
      <c r="H7" s="196">
        <v>127</v>
      </c>
    </row>
    <row r="8" spans="2:11" x14ac:dyDescent="0.25">
      <c r="B8" s="22" t="s">
        <v>387</v>
      </c>
      <c r="C8" s="196">
        <v>14</v>
      </c>
      <c r="D8" s="196">
        <v>193</v>
      </c>
      <c r="E8" s="196">
        <v>66</v>
      </c>
      <c r="F8" s="196">
        <v>102</v>
      </c>
      <c r="G8" s="196">
        <v>42</v>
      </c>
      <c r="H8" s="196">
        <v>102</v>
      </c>
    </row>
    <row r="9" spans="2:11" x14ac:dyDescent="0.25">
      <c r="B9" s="22" t="s">
        <v>388</v>
      </c>
      <c r="C9" s="196">
        <v>13</v>
      </c>
      <c r="D9" s="196">
        <v>133</v>
      </c>
      <c r="E9" s="196">
        <v>56</v>
      </c>
      <c r="F9" s="196">
        <v>81</v>
      </c>
      <c r="G9" s="196">
        <v>23</v>
      </c>
      <c r="H9" s="196">
        <v>12</v>
      </c>
    </row>
    <row r="10" spans="2:11" x14ac:dyDescent="0.25">
      <c r="B10" s="35" t="s">
        <v>389</v>
      </c>
      <c r="C10" s="196">
        <v>15</v>
      </c>
      <c r="D10" s="196">
        <v>231</v>
      </c>
      <c r="E10" s="196">
        <v>104</v>
      </c>
      <c r="F10" s="196">
        <v>192</v>
      </c>
      <c r="G10" s="196">
        <v>85</v>
      </c>
      <c r="H10" s="196">
        <v>125</v>
      </c>
    </row>
    <row r="11" spans="2:11" x14ac:dyDescent="0.25">
      <c r="B11" s="35" t="s">
        <v>426</v>
      </c>
      <c r="C11" s="196">
        <v>3</v>
      </c>
      <c r="D11" s="196">
        <v>198</v>
      </c>
      <c r="E11" s="196">
        <v>61</v>
      </c>
      <c r="F11" s="196">
        <v>135</v>
      </c>
      <c r="G11" s="196">
        <v>49</v>
      </c>
      <c r="H11" s="196">
        <v>179</v>
      </c>
    </row>
    <row r="12" spans="2:11" x14ac:dyDescent="0.25">
      <c r="B12" s="35" t="s">
        <v>484</v>
      </c>
      <c r="C12" s="196">
        <v>3</v>
      </c>
      <c r="D12" s="196">
        <v>250</v>
      </c>
      <c r="E12" s="196">
        <v>92</v>
      </c>
      <c r="F12" s="196">
        <v>161</v>
      </c>
      <c r="G12" s="196">
        <v>30</v>
      </c>
      <c r="H12" s="196">
        <v>115</v>
      </c>
    </row>
    <row r="13" spans="2:11" x14ac:dyDescent="0.25">
      <c r="B13" s="35" t="s">
        <v>485</v>
      </c>
      <c r="C13" s="196">
        <v>1</v>
      </c>
      <c r="D13" s="196">
        <v>67</v>
      </c>
      <c r="E13" s="196">
        <v>23</v>
      </c>
      <c r="F13" s="196">
        <v>44</v>
      </c>
      <c r="G13" s="196">
        <v>7</v>
      </c>
      <c r="H13" s="196">
        <v>55</v>
      </c>
    </row>
    <row r="14" spans="2:11" x14ac:dyDescent="0.25">
      <c r="B14" s="35" t="s">
        <v>741</v>
      </c>
      <c r="C14" s="196">
        <v>1</v>
      </c>
      <c r="D14" s="196">
        <v>68</v>
      </c>
      <c r="E14" s="196">
        <v>26</v>
      </c>
      <c r="F14" s="196">
        <v>42</v>
      </c>
      <c r="G14" s="196">
        <v>0</v>
      </c>
      <c r="H14" s="196">
        <v>18</v>
      </c>
    </row>
    <row r="15" spans="2:11" x14ac:dyDescent="0.25">
      <c r="B15" s="35" t="s">
        <v>546</v>
      </c>
      <c r="C15" s="196">
        <v>0</v>
      </c>
      <c r="D15" s="196">
        <v>66</v>
      </c>
      <c r="E15" s="196">
        <v>34</v>
      </c>
      <c r="F15" s="196">
        <v>40</v>
      </c>
      <c r="G15" s="196">
        <v>23</v>
      </c>
      <c r="H15" s="196">
        <v>23</v>
      </c>
    </row>
    <row r="16" spans="2:11" x14ac:dyDescent="0.25">
      <c r="B16" s="140" t="s">
        <v>19</v>
      </c>
      <c r="C16" s="141">
        <v>77</v>
      </c>
      <c r="D16" s="141">
        <v>1236</v>
      </c>
      <c r="E16" s="141">
        <v>478</v>
      </c>
      <c r="F16" s="141">
        <v>1054</v>
      </c>
      <c r="G16" s="141">
        <v>272</v>
      </c>
      <c r="H16" s="141">
        <v>767</v>
      </c>
    </row>
  </sheetData>
  <mergeCells count="4">
    <mergeCell ref="B2:H2"/>
    <mergeCell ref="B4:B5"/>
    <mergeCell ref="C4:H4"/>
    <mergeCell ref="J2:K3"/>
  </mergeCells>
  <hyperlinks>
    <hyperlink ref="J2:K3" location="'Table of Contents'!A1" display="Go To Table Of Contents" xr:uid="{00000000-0004-0000-1E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17"/>
  <sheetViews>
    <sheetView showGridLines="0" workbookViewId="0">
      <selection activeCell="H2" sqref="H2:I3"/>
    </sheetView>
  </sheetViews>
  <sheetFormatPr defaultColWidth="8.7109375" defaultRowHeight="14.45" customHeight="1" x14ac:dyDescent="0.25"/>
  <cols>
    <col min="1" max="1" width="1.85546875" style="1" customWidth="1"/>
    <col min="2" max="2" width="33.42578125" style="29" customWidth="1"/>
    <col min="3" max="3" width="11.42578125" style="1" customWidth="1"/>
    <col min="4" max="4" width="10.5703125" style="1" customWidth="1"/>
    <col min="5" max="5" width="11.5703125" style="1" customWidth="1"/>
    <col min="6" max="6" width="11.28515625" style="1" customWidth="1"/>
    <col min="7" max="7" width="3.28515625" style="1" customWidth="1"/>
    <col min="8" max="9" width="6.28515625" style="1" customWidth="1"/>
    <col min="10" max="16384" width="8.7109375" style="1"/>
  </cols>
  <sheetData>
    <row r="2" spans="2:9" ht="14.45" customHeight="1" x14ac:dyDescent="0.25">
      <c r="B2" s="517" t="s">
        <v>516</v>
      </c>
      <c r="C2" s="517"/>
      <c r="D2" s="517"/>
      <c r="E2" s="517"/>
      <c r="F2" s="517"/>
      <c r="H2" s="451" t="s">
        <v>307</v>
      </c>
      <c r="I2" s="451"/>
    </row>
    <row r="3" spans="2:9" ht="14.45" customHeight="1" x14ac:dyDescent="0.25">
      <c r="B3" s="510"/>
      <c r="C3" s="510"/>
      <c r="D3" s="510"/>
      <c r="E3" s="510"/>
      <c r="F3" s="510"/>
      <c r="H3" s="451"/>
      <c r="I3" s="451"/>
    </row>
    <row r="4" spans="2:9" ht="14.45" customHeight="1" x14ac:dyDescent="0.25">
      <c r="B4" s="518" t="s">
        <v>122</v>
      </c>
      <c r="C4" s="520" t="s">
        <v>228</v>
      </c>
      <c r="D4" s="521"/>
      <c r="E4" s="521"/>
      <c r="F4" s="522"/>
    </row>
    <row r="5" spans="2:9" ht="14.45" customHeight="1" x14ac:dyDescent="0.25">
      <c r="B5" s="519"/>
      <c r="C5" s="15" t="s">
        <v>375</v>
      </c>
      <c r="D5" s="28" t="s">
        <v>180</v>
      </c>
      <c r="E5" s="28" t="s">
        <v>427</v>
      </c>
      <c r="F5" s="28" t="s">
        <v>19</v>
      </c>
    </row>
    <row r="6" spans="2:9" ht="14.45" customHeight="1" x14ac:dyDescent="0.25">
      <c r="B6" s="44" t="s">
        <v>386</v>
      </c>
      <c r="C6" s="176">
        <v>1160</v>
      </c>
      <c r="D6" s="176">
        <v>695</v>
      </c>
      <c r="E6" s="177">
        <v>320</v>
      </c>
      <c r="F6" s="30">
        <v>2175</v>
      </c>
    </row>
    <row r="7" spans="2:9" ht="14.45" customHeight="1" x14ac:dyDescent="0.25">
      <c r="B7" s="44" t="s">
        <v>387</v>
      </c>
      <c r="C7" s="176">
        <v>18465</v>
      </c>
      <c r="D7" s="176">
        <v>8746</v>
      </c>
      <c r="E7" s="177">
        <v>4647</v>
      </c>
      <c r="F7" s="30">
        <v>31858</v>
      </c>
    </row>
    <row r="8" spans="2:9" ht="14.45" customHeight="1" x14ac:dyDescent="0.25">
      <c r="B8" s="44" t="s">
        <v>388</v>
      </c>
      <c r="C8" s="176">
        <v>14123</v>
      </c>
      <c r="D8" s="176">
        <v>7890</v>
      </c>
      <c r="E8" s="177">
        <v>3872</v>
      </c>
      <c r="F8" s="30">
        <v>25885</v>
      </c>
    </row>
    <row r="9" spans="2:9" ht="14.45" customHeight="1" x14ac:dyDescent="0.25">
      <c r="B9" s="35" t="s">
        <v>389</v>
      </c>
      <c r="C9" s="176">
        <v>22185</v>
      </c>
      <c r="D9" s="176">
        <v>10732</v>
      </c>
      <c r="E9" s="177">
        <v>3433</v>
      </c>
      <c r="F9" s="30">
        <v>36350</v>
      </c>
    </row>
    <row r="10" spans="2:9" ht="14.45" customHeight="1" x14ac:dyDescent="0.25">
      <c r="B10" s="35" t="s">
        <v>420</v>
      </c>
      <c r="C10" s="176">
        <v>5803</v>
      </c>
      <c r="D10" s="176">
        <v>9835</v>
      </c>
      <c r="E10" s="177">
        <v>3715</v>
      </c>
      <c r="F10" s="30">
        <v>19353</v>
      </c>
    </row>
    <row r="11" spans="2:9" ht="14.45" customHeight="1" x14ac:dyDescent="0.25">
      <c r="B11" s="35" t="s">
        <v>484</v>
      </c>
      <c r="C11" s="176">
        <v>14240</v>
      </c>
      <c r="D11" s="176">
        <v>9125</v>
      </c>
      <c r="E11" s="177">
        <v>3635</v>
      </c>
      <c r="F11" s="30">
        <v>27000</v>
      </c>
    </row>
    <row r="12" spans="2:9" ht="14.45" customHeight="1" x14ac:dyDescent="0.25">
      <c r="B12" s="35" t="s">
        <v>485</v>
      </c>
      <c r="C12" s="176">
        <v>3552</v>
      </c>
      <c r="D12" s="176">
        <v>2431</v>
      </c>
      <c r="E12" s="177">
        <v>595</v>
      </c>
      <c r="F12" s="30">
        <v>6578</v>
      </c>
    </row>
    <row r="13" spans="2:9" ht="14.45" customHeight="1" x14ac:dyDescent="0.25">
      <c r="B13" s="35" t="s">
        <v>741</v>
      </c>
      <c r="C13" s="176">
        <v>3656</v>
      </c>
      <c r="D13" s="176">
        <v>2499</v>
      </c>
      <c r="E13" s="177">
        <v>931</v>
      </c>
      <c r="F13" s="30">
        <v>7086</v>
      </c>
    </row>
    <row r="14" spans="2:9" ht="14.45" customHeight="1" x14ac:dyDescent="0.25">
      <c r="B14" s="35" t="s">
        <v>546</v>
      </c>
      <c r="C14" s="176">
        <v>9051</v>
      </c>
      <c r="D14" s="176">
        <v>4749</v>
      </c>
      <c r="E14" s="177">
        <v>2000</v>
      </c>
      <c r="F14" s="30">
        <v>15800</v>
      </c>
    </row>
    <row r="15" spans="2:9" ht="14.45" customHeight="1" x14ac:dyDescent="0.25">
      <c r="B15" s="162" t="s">
        <v>19</v>
      </c>
      <c r="C15" s="358">
        <v>92235</v>
      </c>
      <c r="D15" s="358">
        <v>56702</v>
      </c>
      <c r="E15" s="210">
        <v>23148</v>
      </c>
      <c r="F15" s="210">
        <v>172085</v>
      </c>
    </row>
    <row r="16" spans="2:9" ht="14.45" customHeight="1" x14ac:dyDescent="0.25">
      <c r="B16" s="516" t="s">
        <v>369</v>
      </c>
      <c r="C16" s="516"/>
      <c r="D16" s="516"/>
      <c r="E16" s="516"/>
      <c r="F16" s="516"/>
    </row>
    <row r="17" spans="2:6" ht="14.45" customHeight="1" x14ac:dyDescent="0.25">
      <c r="B17" s="162" t="s">
        <v>370</v>
      </c>
      <c r="C17" s="180">
        <v>32.700000000000003</v>
      </c>
      <c r="D17" s="180">
        <v>45.8</v>
      </c>
      <c r="E17" s="180">
        <v>50.9</v>
      </c>
      <c r="F17" s="180">
        <v>38.1</v>
      </c>
    </row>
  </sheetData>
  <mergeCells count="6">
    <mergeCell ref="B16:F16"/>
    <mergeCell ref="H2:I3"/>
    <mergeCell ref="B2:F2"/>
    <mergeCell ref="B3:F3"/>
    <mergeCell ref="B4:B5"/>
    <mergeCell ref="C4:F4"/>
  </mergeCells>
  <hyperlinks>
    <hyperlink ref="H2:I3" location="'Table of Contents'!A1" display="Go To Table Of Contents" xr:uid="{00000000-0004-0000-1F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AG36"/>
  <sheetViews>
    <sheetView showGridLines="0" workbookViewId="0">
      <selection activeCell="N18" sqref="N18:O19"/>
    </sheetView>
  </sheetViews>
  <sheetFormatPr defaultRowHeight="15" x14ac:dyDescent="0.25"/>
  <cols>
    <col min="1" max="1" width="9.140625" customWidth="1"/>
    <col min="10" max="10" width="2.5703125" customWidth="1"/>
    <col min="11" max="11" width="1.85546875" style="39" customWidth="1"/>
    <col min="12" max="12" width="1.85546875" customWidth="1"/>
    <col min="13" max="13" width="15.7109375" style="12" bestFit="1" customWidth="1"/>
    <col min="14" max="14" width="7.85546875" bestFit="1" customWidth="1"/>
    <col min="15" max="15" width="6.140625" bestFit="1" customWidth="1"/>
    <col min="16" max="16" width="10" bestFit="1" customWidth="1"/>
    <col min="17" max="17" width="7.85546875" bestFit="1" customWidth="1"/>
    <col min="18" max="18" width="10.28515625" style="12" customWidth="1"/>
    <col min="19" max="19" width="10.85546875" style="12" customWidth="1"/>
    <col min="20" max="20" width="10.5703125" style="12" customWidth="1"/>
    <col min="21" max="21" width="10.5703125" style="12" bestFit="1" customWidth="1"/>
    <col min="22" max="22" width="10" style="12" customWidth="1"/>
    <col min="23" max="23" width="8.7109375" style="12" customWidth="1"/>
    <col min="24" max="24" width="12" style="12" bestFit="1" customWidth="1"/>
    <col min="25" max="25" width="12.28515625" style="12" bestFit="1" customWidth="1"/>
    <col min="26" max="26" width="12" style="12" customWidth="1"/>
    <col min="27" max="27" width="12.42578125" style="12" customWidth="1"/>
    <col min="28" max="28" width="2.85546875" customWidth="1"/>
    <col min="29" max="29" width="6.42578125" customWidth="1"/>
    <col min="30" max="30" width="7.28515625" customWidth="1"/>
    <col min="32" max="32" width="18.5703125" customWidth="1"/>
  </cols>
  <sheetData>
    <row r="2" spans="1:33" ht="15.75" customHeight="1" x14ac:dyDescent="0.25">
      <c r="A2" s="410"/>
      <c r="B2" s="410"/>
      <c r="C2" s="410"/>
      <c r="D2" s="410"/>
      <c r="E2" s="410"/>
      <c r="F2" s="410"/>
      <c r="G2" s="410"/>
      <c r="H2" s="410"/>
      <c r="I2" s="410"/>
      <c r="M2" s="479" t="s">
        <v>517</v>
      </c>
      <c r="N2" s="479"/>
      <c r="O2" s="479"/>
      <c r="P2" s="479"/>
      <c r="Q2" s="479"/>
      <c r="R2" s="479"/>
      <c r="S2" s="479"/>
      <c r="T2" s="479"/>
      <c r="U2" s="479"/>
      <c r="V2" s="479"/>
      <c r="W2" s="479"/>
      <c r="X2" s="479"/>
      <c r="Y2" s="479"/>
      <c r="Z2" s="479"/>
      <c r="AA2" s="479"/>
      <c r="AC2" s="451" t="s">
        <v>307</v>
      </c>
      <c r="AD2" s="451"/>
    </row>
    <row r="3" spans="1:33" ht="15" customHeight="1" x14ac:dyDescent="0.25">
      <c r="M3" s="525" t="s">
        <v>229</v>
      </c>
      <c r="N3" s="525"/>
      <c r="O3" s="525"/>
      <c r="P3" s="525"/>
      <c r="Q3" s="525"/>
      <c r="R3" s="525"/>
      <c r="S3" s="525"/>
      <c r="T3" s="525"/>
      <c r="U3" s="525"/>
      <c r="V3" s="525"/>
      <c r="W3" s="525"/>
      <c r="X3" s="525"/>
      <c r="Y3" s="525"/>
      <c r="Z3" s="525"/>
      <c r="AA3" s="525"/>
      <c r="AC3" s="451"/>
      <c r="AD3" s="451"/>
    </row>
    <row r="4" spans="1:33" ht="48" customHeight="1" x14ac:dyDescent="0.25">
      <c r="M4" s="468" t="s">
        <v>230</v>
      </c>
      <c r="N4" s="468" t="s">
        <v>231</v>
      </c>
      <c r="O4" s="468"/>
      <c r="P4" s="468" t="s">
        <v>232</v>
      </c>
      <c r="Q4" s="468"/>
      <c r="R4" s="468" t="s">
        <v>233</v>
      </c>
      <c r="S4" s="468"/>
      <c r="T4" s="468" t="s">
        <v>234</v>
      </c>
      <c r="U4" s="468"/>
      <c r="V4" s="455" t="s">
        <v>235</v>
      </c>
      <c r="W4" s="456"/>
      <c r="X4" s="9" t="s">
        <v>236</v>
      </c>
      <c r="Y4" s="515" t="s">
        <v>237</v>
      </c>
      <c r="Z4" s="457"/>
      <c r="AA4" s="515" t="s">
        <v>238</v>
      </c>
    </row>
    <row r="5" spans="1:33" ht="27.75" customHeight="1" x14ac:dyDescent="0.25">
      <c r="M5" s="469"/>
      <c r="N5" s="15" t="s">
        <v>239</v>
      </c>
      <c r="O5" s="15" t="s">
        <v>240</v>
      </c>
      <c r="P5" s="15" t="s">
        <v>239</v>
      </c>
      <c r="Q5" s="15" t="s">
        <v>240</v>
      </c>
      <c r="R5" s="15" t="s">
        <v>239</v>
      </c>
      <c r="S5" s="15" t="s">
        <v>240</v>
      </c>
      <c r="T5" s="15" t="s">
        <v>239</v>
      </c>
      <c r="U5" s="15" t="s">
        <v>240</v>
      </c>
      <c r="V5" s="15" t="s">
        <v>239</v>
      </c>
      <c r="W5" s="15" t="s">
        <v>240</v>
      </c>
      <c r="X5" s="15" t="s">
        <v>241</v>
      </c>
      <c r="Y5" s="15" t="s">
        <v>288</v>
      </c>
      <c r="Z5" s="15" t="s">
        <v>310</v>
      </c>
      <c r="AA5" s="515"/>
    </row>
    <row r="6" spans="1:33" x14ac:dyDescent="0.25">
      <c r="M6" s="359" t="s">
        <v>11</v>
      </c>
      <c r="N6" s="178">
        <v>173</v>
      </c>
      <c r="O6" s="178" t="s">
        <v>13</v>
      </c>
      <c r="P6" s="178">
        <v>114</v>
      </c>
      <c r="Q6" s="178">
        <v>169</v>
      </c>
      <c r="R6" s="178">
        <v>1266445</v>
      </c>
      <c r="S6" s="178">
        <v>230</v>
      </c>
      <c r="T6" s="178">
        <v>1955230</v>
      </c>
      <c r="U6" s="178">
        <v>316</v>
      </c>
      <c r="V6" s="178">
        <v>4114988</v>
      </c>
      <c r="W6" s="178">
        <v>16224</v>
      </c>
      <c r="X6" s="178">
        <v>15148</v>
      </c>
      <c r="Y6" s="178">
        <v>13799</v>
      </c>
      <c r="Z6" s="203">
        <v>48428</v>
      </c>
      <c r="AA6" s="178">
        <v>54</v>
      </c>
    </row>
    <row r="7" spans="1:33" x14ac:dyDescent="0.25">
      <c r="M7" s="360" t="s">
        <v>227</v>
      </c>
      <c r="N7" s="179">
        <v>267</v>
      </c>
      <c r="O7" s="179" t="s">
        <v>13</v>
      </c>
      <c r="P7" s="179">
        <v>381</v>
      </c>
      <c r="Q7" s="179">
        <v>543</v>
      </c>
      <c r="R7" s="179">
        <v>6551739</v>
      </c>
      <c r="S7" s="179">
        <v>6191</v>
      </c>
      <c r="T7" s="179">
        <v>9417317</v>
      </c>
      <c r="U7" s="179">
        <v>167719</v>
      </c>
      <c r="V7" s="179">
        <v>7873689</v>
      </c>
      <c r="W7" s="179">
        <v>31910</v>
      </c>
      <c r="X7" s="361">
        <v>73332</v>
      </c>
      <c r="Y7" s="361">
        <v>109726</v>
      </c>
      <c r="Z7" s="361">
        <v>118428</v>
      </c>
      <c r="AA7" s="361">
        <v>240075</v>
      </c>
    </row>
    <row r="8" spans="1:33" x14ac:dyDescent="0.25">
      <c r="M8" s="362" t="s">
        <v>271</v>
      </c>
      <c r="N8" s="178">
        <v>289</v>
      </c>
      <c r="O8" s="178" t="s">
        <v>13</v>
      </c>
      <c r="P8" s="178">
        <v>621</v>
      </c>
      <c r="Q8" s="178">
        <v>675</v>
      </c>
      <c r="R8" s="178">
        <v>8988348</v>
      </c>
      <c r="S8" s="178">
        <v>9066</v>
      </c>
      <c r="T8" s="178">
        <v>14565545</v>
      </c>
      <c r="U8" s="178">
        <v>292206</v>
      </c>
      <c r="V8" s="178">
        <v>13195075</v>
      </c>
      <c r="W8" s="178">
        <v>36770</v>
      </c>
      <c r="X8" s="178">
        <v>139980</v>
      </c>
      <c r="Y8" s="178">
        <v>283839</v>
      </c>
      <c r="Z8" s="178">
        <v>499957</v>
      </c>
      <c r="AA8" s="361">
        <v>442584</v>
      </c>
    </row>
    <row r="9" spans="1:33" x14ac:dyDescent="0.25">
      <c r="M9" s="362" t="s">
        <v>335</v>
      </c>
      <c r="N9" s="178">
        <v>347</v>
      </c>
      <c r="O9" s="178" t="s">
        <v>13</v>
      </c>
      <c r="P9" s="178">
        <v>692</v>
      </c>
      <c r="Q9" s="178">
        <v>779</v>
      </c>
      <c r="R9" s="178">
        <v>9494394</v>
      </c>
      <c r="S9" s="178">
        <v>3312</v>
      </c>
      <c r="T9" s="178">
        <v>14039325</v>
      </c>
      <c r="U9" s="178">
        <v>185166</v>
      </c>
      <c r="V9" s="178">
        <v>14539538</v>
      </c>
      <c r="W9" s="178">
        <v>42894</v>
      </c>
      <c r="X9" s="178">
        <v>241753</v>
      </c>
      <c r="Y9" s="178">
        <v>514932</v>
      </c>
      <c r="Z9" s="178">
        <v>682369</v>
      </c>
      <c r="AA9" s="361">
        <v>299584</v>
      </c>
    </row>
    <row r="10" spans="1:33" x14ac:dyDescent="0.25">
      <c r="M10" s="359" t="s">
        <v>376</v>
      </c>
      <c r="N10" s="178">
        <v>415</v>
      </c>
      <c r="O10" s="178" t="s">
        <v>13</v>
      </c>
      <c r="P10" s="178">
        <v>770</v>
      </c>
      <c r="Q10" s="178">
        <v>1204</v>
      </c>
      <c r="R10" s="178">
        <v>18391569</v>
      </c>
      <c r="S10" s="178">
        <v>11529</v>
      </c>
      <c r="T10" s="178">
        <v>25946358</v>
      </c>
      <c r="U10" s="178">
        <v>333694</v>
      </c>
      <c r="V10" s="178">
        <v>18829291</v>
      </c>
      <c r="W10" s="178">
        <v>53691</v>
      </c>
      <c r="X10" s="178">
        <v>678212</v>
      </c>
      <c r="Y10" s="178">
        <v>802698</v>
      </c>
      <c r="Z10" s="178">
        <v>812320</v>
      </c>
      <c r="AA10" s="361">
        <v>612901</v>
      </c>
    </row>
    <row r="11" spans="1:33" x14ac:dyDescent="0.25">
      <c r="M11" s="359" t="s">
        <v>407</v>
      </c>
      <c r="N11" s="178">
        <v>515</v>
      </c>
      <c r="O11" s="178" t="s">
        <v>13</v>
      </c>
      <c r="P11" s="178">
        <v>922</v>
      </c>
      <c r="Q11" s="178">
        <v>2022</v>
      </c>
      <c r="R11" s="178">
        <v>25414547</v>
      </c>
      <c r="S11" s="178">
        <v>15469</v>
      </c>
      <c r="T11" s="178">
        <v>38507605</v>
      </c>
      <c r="U11" s="178">
        <v>406943</v>
      </c>
      <c r="V11" s="178">
        <v>21321068</v>
      </c>
      <c r="W11" s="178">
        <v>74677</v>
      </c>
      <c r="X11" s="178">
        <v>1320691</v>
      </c>
      <c r="Y11" s="178">
        <v>1254272</v>
      </c>
      <c r="Z11" s="178">
        <v>1594838</v>
      </c>
      <c r="AA11" s="361">
        <v>612784</v>
      </c>
    </row>
    <row r="12" spans="1:33" x14ac:dyDescent="0.25">
      <c r="M12" s="359" t="s">
        <v>484</v>
      </c>
      <c r="N12" s="178">
        <v>560</v>
      </c>
      <c r="O12" s="178" t="s">
        <v>13</v>
      </c>
      <c r="P12" s="178">
        <v>1064</v>
      </c>
      <c r="Q12" s="178">
        <v>2961</v>
      </c>
      <c r="R12" s="178">
        <v>29592073</v>
      </c>
      <c r="S12" s="178">
        <v>23688</v>
      </c>
      <c r="T12" s="178">
        <v>43246874</v>
      </c>
      <c r="U12" s="178">
        <v>398370</v>
      </c>
      <c r="V12" s="178">
        <v>22424061</v>
      </c>
      <c r="W12" s="178">
        <v>77424</v>
      </c>
      <c r="X12" s="178">
        <v>2306125</v>
      </c>
      <c r="Y12" s="178">
        <v>1779321</v>
      </c>
      <c r="Z12" s="178">
        <v>1798430</v>
      </c>
      <c r="AA12" s="361">
        <v>401545</v>
      </c>
    </row>
    <row r="13" spans="1:33" x14ac:dyDescent="0.25">
      <c r="M13" s="359" t="s">
        <v>485</v>
      </c>
      <c r="N13" s="178">
        <v>576</v>
      </c>
      <c r="O13" s="178" t="s">
        <v>13</v>
      </c>
      <c r="P13" s="178">
        <v>1101</v>
      </c>
      <c r="Q13" s="178">
        <v>3162</v>
      </c>
      <c r="R13" s="178">
        <v>29346621</v>
      </c>
      <c r="S13" s="178">
        <v>24037</v>
      </c>
      <c r="T13" s="178">
        <v>42766745</v>
      </c>
      <c r="U13" s="178">
        <v>407412</v>
      </c>
      <c r="V13" s="178">
        <v>25854151</v>
      </c>
      <c r="W13" s="178">
        <v>80650</v>
      </c>
      <c r="X13" s="178">
        <v>2521101</v>
      </c>
      <c r="Y13" s="178">
        <v>1896398</v>
      </c>
      <c r="Z13" s="178">
        <v>1841073</v>
      </c>
      <c r="AA13" s="361">
        <v>578863</v>
      </c>
    </row>
    <row r="14" spans="1:33" x14ac:dyDescent="0.25">
      <c r="M14" s="359" t="s">
        <v>494</v>
      </c>
      <c r="N14" s="178">
        <v>589</v>
      </c>
      <c r="O14" s="178" t="s">
        <v>13</v>
      </c>
      <c r="P14" s="178">
        <v>1120</v>
      </c>
      <c r="Q14" s="178">
        <v>3363</v>
      </c>
      <c r="R14" s="178">
        <v>30240768</v>
      </c>
      <c r="S14" s="178">
        <v>24750</v>
      </c>
      <c r="T14" s="178">
        <v>44162802</v>
      </c>
      <c r="U14" s="178">
        <v>421304</v>
      </c>
      <c r="V14" s="178">
        <v>26920211</v>
      </c>
      <c r="W14" s="178">
        <v>85856</v>
      </c>
      <c r="X14" s="178">
        <v>2788879</v>
      </c>
      <c r="Y14" s="178">
        <v>2012211</v>
      </c>
      <c r="Z14" s="178">
        <v>1895010</v>
      </c>
      <c r="AA14" s="361">
        <v>594055</v>
      </c>
    </row>
    <row r="15" spans="1:33" x14ac:dyDescent="0.25">
      <c r="M15" s="363" t="s">
        <v>864</v>
      </c>
      <c r="N15" s="178">
        <v>620</v>
      </c>
      <c r="O15" s="178" t="s">
        <v>13</v>
      </c>
      <c r="P15" s="178">
        <v>1144</v>
      </c>
      <c r="Q15" s="178">
        <v>3496</v>
      </c>
      <c r="R15" s="178">
        <v>33739397</v>
      </c>
      <c r="S15" s="178">
        <v>25018</v>
      </c>
      <c r="T15" s="178">
        <v>49110711</v>
      </c>
      <c r="U15" s="178">
        <v>174391</v>
      </c>
      <c r="V15" s="178">
        <v>37348014</v>
      </c>
      <c r="W15" s="178">
        <v>71469</v>
      </c>
      <c r="X15" s="178">
        <v>3258206</v>
      </c>
      <c r="Y15" s="178">
        <v>2115875</v>
      </c>
      <c r="Z15" s="178">
        <v>1958261</v>
      </c>
      <c r="AA15" s="361">
        <v>706624</v>
      </c>
    </row>
    <row r="16" spans="1:33" ht="15" customHeight="1" x14ac:dyDescent="0.25">
      <c r="M16" s="201" t="s">
        <v>331</v>
      </c>
      <c r="N16" s="202"/>
      <c r="O16" s="202"/>
      <c r="P16" s="531"/>
      <c r="Q16" s="531"/>
      <c r="R16" s="531"/>
      <c r="S16" s="531"/>
      <c r="T16" s="531"/>
      <c r="U16" s="531"/>
      <c r="V16" s="531"/>
      <c r="W16" s="531"/>
      <c r="X16" s="531"/>
      <c r="Y16" s="531"/>
      <c r="Z16" s="531"/>
      <c r="AA16" s="531"/>
      <c r="AB16" s="526"/>
      <c r="AC16" s="526"/>
      <c r="AD16" s="526"/>
      <c r="AE16" s="526"/>
      <c r="AF16" s="526"/>
      <c r="AG16" s="526"/>
    </row>
    <row r="17" spans="1:33" x14ac:dyDescent="0.25">
      <c r="A17" s="156"/>
      <c r="M17" s="91"/>
      <c r="N17" s="91"/>
      <c r="O17" s="91"/>
      <c r="P17" s="526"/>
      <c r="Q17" s="526"/>
      <c r="R17" s="526"/>
      <c r="S17" s="526"/>
      <c r="T17" s="526"/>
      <c r="U17" s="526"/>
      <c r="V17" s="526"/>
      <c r="W17" s="526"/>
      <c r="X17" s="526"/>
      <c r="Y17" s="526"/>
      <c r="Z17" s="526"/>
      <c r="AA17" s="526"/>
      <c r="AB17" s="526"/>
      <c r="AC17" s="526"/>
      <c r="AD17" s="526"/>
      <c r="AE17" s="526"/>
      <c r="AF17" s="526"/>
      <c r="AG17" s="526"/>
    </row>
    <row r="18" spans="1:33" ht="25.5" customHeight="1" x14ac:dyDescent="0.25">
      <c r="M18" s="118"/>
      <c r="N18" s="530"/>
      <c r="O18" s="530"/>
      <c r="P18" s="132"/>
      <c r="Q18" s="530"/>
      <c r="R18" s="530"/>
      <c r="S18" s="530"/>
      <c r="T18" s="530"/>
      <c r="U18" s="530"/>
      <c r="V18" s="146"/>
      <c r="W18" s="91"/>
      <c r="X18" s="91"/>
      <c r="Y18" s="92"/>
      <c r="Z18" s="92"/>
      <c r="AA18" s="93"/>
      <c r="AB18" s="526"/>
      <c r="AC18" s="526"/>
      <c r="AD18" s="94"/>
      <c r="AE18" s="527"/>
      <c r="AF18" s="527"/>
      <c r="AG18" s="95"/>
    </row>
    <row r="19" spans="1:33" x14ac:dyDescent="0.25">
      <c r="M19" s="118"/>
      <c r="N19" s="530"/>
      <c r="O19" s="530"/>
      <c r="P19" s="132"/>
      <c r="Q19" s="530"/>
      <c r="R19" s="530"/>
      <c r="S19" s="530"/>
      <c r="T19" s="530"/>
      <c r="U19" s="530"/>
      <c r="V19" s="146"/>
      <c r="W19" s="91"/>
      <c r="X19" s="91"/>
      <c r="Y19" s="91"/>
      <c r="Z19" s="91"/>
      <c r="AA19" s="91"/>
      <c r="AB19" s="523"/>
      <c r="AC19" s="523"/>
      <c r="AD19" s="91"/>
      <c r="AE19" s="523"/>
      <c r="AF19" s="523"/>
      <c r="AG19" s="95"/>
    </row>
    <row r="20" spans="1:33" ht="37.9" customHeight="1" x14ac:dyDescent="0.25">
      <c r="M20" s="118" t="s">
        <v>230</v>
      </c>
      <c r="N20" s="134" t="s">
        <v>239</v>
      </c>
      <c r="O20" s="134" t="s">
        <v>240</v>
      </c>
      <c r="P20" s="147" t="s">
        <v>289</v>
      </c>
      <c r="Q20" s="134" t="s">
        <v>239</v>
      </c>
      <c r="R20" s="134" t="s">
        <v>240</v>
      </c>
      <c r="S20" s="118" t="s">
        <v>290</v>
      </c>
      <c r="T20" s="134" t="s">
        <v>291</v>
      </c>
      <c r="U20" s="134" t="s">
        <v>332</v>
      </c>
      <c r="V20" s="146"/>
      <c r="W20" s="91"/>
      <c r="X20" s="91"/>
      <c r="Y20" s="91"/>
      <c r="Z20" s="91"/>
      <c r="AA20" s="91"/>
      <c r="AB20" s="523"/>
      <c r="AC20" s="523"/>
      <c r="AD20" s="91"/>
      <c r="AE20" s="523"/>
      <c r="AF20" s="523"/>
      <c r="AG20" s="95"/>
    </row>
    <row r="21" spans="1:33" x14ac:dyDescent="0.25">
      <c r="M21" s="148" t="s">
        <v>11</v>
      </c>
      <c r="N21" s="149">
        <v>19.552299999999999</v>
      </c>
      <c r="O21" s="149">
        <v>3.16E-3</v>
      </c>
      <c r="P21" s="149">
        <f>(+N21+O21)</f>
        <v>19.55546</v>
      </c>
      <c r="Q21" s="149">
        <v>41.149880000000003</v>
      </c>
      <c r="R21" s="149">
        <v>0.16224</v>
      </c>
      <c r="S21" s="149">
        <v>0.15148</v>
      </c>
      <c r="T21" s="149">
        <v>0.13799</v>
      </c>
      <c r="U21" s="149">
        <v>0.48427999999999999</v>
      </c>
      <c r="V21" s="146"/>
      <c r="W21" s="91"/>
      <c r="X21" s="91"/>
      <c r="Y21" s="91"/>
      <c r="Z21" s="91"/>
      <c r="AA21" s="91"/>
      <c r="AB21" s="523"/>
      <c r="AC21" s="523"/>
      <c r="AD21" s="91"/>
      <c r="AE21" s="524"/>
      <c r="AF21" s="524"/>
      <c r="AG21" s="95"/>
    </row>
    <row r="22" spans="1:33" x14ac:dyDescent="0.25">
      <c r="M22" s="148" t="s">
        <v>227</v>
      </c>
      <c r="N22" s="149">
        <v>94.17</v>
      </c>
      <c r="O22" s="149">
        <v>1.68</v>
      </c>
      <c r="P22" s="149">
        <v>94.17</v>
      </c>
      <c r="Q22" s="149">
        <v>78.739999999999995</v>
      </c>
      <c r="R22" s="149">
        <v>0.32</v>
      </c>
      <c r="S22" s="149">
        <v>0.73</v>
      </c>
      <c r="T22" s="149">
        <v>1.0900000000000001</v>
      </c>
      <c r="U22" s="149">
        <v>1.18</v>
      </c>
      <c r="V22" s="149"/>
      <c r="W22" s="91"/>
      <c r="X22" s="96"/>
      <c r="Y22" s="91"/>
      <c r="Z22" s="91"/>
      <c r="AA22" s="96"/>
      <c r="AB22" s="523"/>
      <c r="AC22" s="523"/>
      <c r="AD22" s="91"/>
      <c r="AE22" s="524"/>
      <c r="AF22" s="524"/>
      <c r="AG22" s="95"/>
    </row>
    <row r="23" spans="1:33" x14ac:dyDescent="0.25">
      <c r="M23" s="150" t="s">
        <v>271</v>
      </c>
      <c r="N23" s="149">
        <v>107.21829</v>
      </c>
      <c r="O23" s="149">
        <v>2.0456799999999999</v>
      </c>
      <c r="P23" s="149">
        <v>145.6</v>
      </c>
      <c r="Q23" s="149">
        <v>98.55538</v>
      </c>
      <c r="R23" s="149">
        <v>0.33151000000000003</v>
      </c>
      <c r="S23" s="149">
        <v>1.39</v>
      </c>
      <c r="T23" s="149">
        <v>2.83</v>
      </c>
      <c r="U23" s="149">
        <v>4.99</v>
      </c>
      <c r="V23" s="149"/>
      <c r="W23" s="528"/>
      <c r="X23" s="528"/>
      <c r="Y23" s="91"/>
      <c r="Z23" s="528"/>
      <c r="AA23" s="528"/>
      <c r="AB23" s="523"/>
      <c r="AC23" s="523"/>
      <c r="AD23" s="91"/>
      <c r="AE23" s="524"/>
      <c r="AF23" s="524"/>
      <c r="AG23" s="95"/>
    </row>
    <row r="24" spans="1:33" x14ac:dyDescent="0.25">
      <c r="M24" s="150" t="s">
        <v>270</v>
      </c>
      <c r="N24" s="149">
        <v>121.26772</v>
      </c>
      <c r="O24" s="149">
        <v>2.0695700000000001</v>
      </c>
      <c r="P24" s="149">
        <v>156.06</v>
      </c>
      <c r="Q24" s="149">
        <v>122.99081</v>
      </c>
      <c r="R24" s="149">
        <v>0.34373999999999999</v>
      </c>
      <c r="S24" s="149">
        <v>1.53</v>
      </c>
      <c r="T24" s="149">
        <v>3.46</v>
      </c>
      <c r="U24" s="149">
        <v>4.8600000000000003</v>
      </c>
      <c r="V24" s="149"/>
      <c r="W24" s="528"/>
      <c r="X24" s="528"/>
      <c r="Y24" s="91"/>
      <c r="Z24" s="528"/>
      <c r="AA24" s="528"/>
      <c r="AB24" s="523"/>
      <c r="AC24" s="523"/>
      <c r="AD24" s="91"/>
      <c r="AE24" s="529"/>
      <c r="AF24" s="529"/>
      <c r="AG24" s="95"/>
    </row>
    <row r="25" spans="1:33" x14ac:dyDescent="0.25">
      <c r="M25" s="150" t="s">
        <v>324</v>
      </c>
      <c r="N25" s="149">
        <v>136.66166000000001</v>
      </c>
      <c r="O25" s="149">
        <v>2.5395500000000002</v>
      </c>
      <c r="P25" s="149">
        <v>120.51</v>
      </c>
      <c r="Q25" s="149">
        <v>128.75496000000001</v>
      </c>
      <c r="R25" s="149">
        <v>0.35803000000000001</v>
      </c>
      <c r="S25" s="149">
        <v>1.68</v>
      </c>
      <c r="T25" s="149">
        <v>4.07</v>
      </c>
      <c r="U25" s="149">
        <v>5.79</v>
      </c>
      <c r="V25" s="149"/>
      <c r="W25" s="528"/>
      <c r="X25" s="528"/>
      <c r="Y25" s="91"/>
      <c r="Z25" s="528"/>
      <c r="AA25" s="528"/>
      <c r="AB25" s="523"/>
      <c r="AC25" s="523"/>
      <c r="AD25" s="91"/>
      <c r="AE25" s="523"/>
      <c r="AF25" s="523"/>
      <c r="AG25" s="95"/>
    </row>
    <row r="26" spans="1:33" x14ac:dyDescent="0.25">
      <c r="M26" s="150" t="s">
        <v>328</v>
      </c>
      <c r="N26" s="149"/>
      <c r="O26" s="149"/>
      <c r="P26" s="149">
        <v>128.38999999999999</v>
      </c>
      <c r="Q26" s="149"/>
      <c r="R26" s="149"/>
      <c r="S26" s="149">
        <v>1.96</v>
      </c>
      <c r="T26" s="149">
        <v>4.62</v>
      </c>
      <c r="U26" s="149">
        <v>6.9</v>
      </c>
      <c r="V26" s="149"/>
      <c r="W26" s="78"/>
      <c r="X26" s="78"/>
      <c r="Y26"/>
      <c r="Z26" s="78"/>
      <c r="AA26" s="78"/>
    </row>
    <row r="27" spans="1:33" x14ac:dyDescent="0.25">
      <c r="M27" s="150"/>
      <c r="N27" s="149"/>
      <c r="O27" s="149"/>
      <c r="P27" s="149"/>
      <c r="Q27" s="149"/>
      <c r="R27" s="149"/>
      <c r="S27" s="149"/>
      <c r="T27" s="149"/>
      <c r="U27" s="149"/>
      <c r="V27" s="149"/>
      <c r="W27" s="78"/>
      <c r="X27" s="78"/>
      <c r="Y27"/>
      <c r="Z27" s="78"/>
      <c r="AA27" s="78"/>
    </row>
    <row r="28" spans="1:33" x14ac:dyDescent="0.25">
      <c r="M28" s="113"/>
      <c r="N28" s="113"/>
      <c r="O28" s="113"/>
      <c r="P28" s="113"/>
      <c r="Q28" s="113"/>
      <c r="R28" s="113"/>
      <c r="S28" s="113"/>
      <c r="T28" s="113"/>
      <c r="U28" s="113"/>
      <c r="V28" s="113"/>
      <c r="W28"/>
      <c r="X28"/>
      <c r="Y28"/>
      <c r="Z28"/>
      <c r="AA28"/>
    </row>
    <row r="29" spans="1:33" x14ac:dyDescent="0.25">
      <c r="M29" s="112"/>
      <c r="N29" s="113"/>
      <c r="O29" s="113"/>
      <c r="P29" s="113"/>
      <c r="Q29" s="113"/>
      <c r="R29" s="112"/>
      <c r="S29" s="112"/>
      <c r="T29" s="112"/>
      <c r="U29" s="112"/>
      <c r="V29" s="112"/>
    </row>
    <row r="30" spans="1:33" x14ac:dyDescent="0.25">
      <c r="M30" s="148" t="s">
        <v>11</v>
      </c>
      <c r="N30" s="149">
        <v>0.15148</v>
      </c>
      <c r="O30" s="113"/>
      <c r="P30" s="113"/>
      <c r="Q30" s="113"/>
      <c r="R30" s="112"/>
      <c r="S30" s="112"/>
      <c r="T30" s="112"/>
      <c r="U30" s="112"/>
      <c r="V30" s="112"/>
    </row>
    <row r="31" spans="1:33" x14ac:dyDescent="0.25">
      <c r="M31" s="148" t="s">
        <v>227</v>
      </c>
      <c r="N31" s="149">
        <v>0.73</v>
      </c>
      <c r="O31" s="113"/>
      <c r="P31" s="113"/>
      <c r="Q31" s="113"/>
      <c r="R31" s="112"/>
      <c r="S31" s="112"/>
      <c r="T31" s="112"/>
      <c r="U31" s="112"/>
      <c r="V31" s="112"/>
    </row>
    <row r="32" spans="1:33" x14ac:dyDescent="0.25">
      <c r="M32" s="150" t="s">
        <v>242</v>
      </c>
      <c r="N32" s="149">
        <v>1.0684</v>
      </c>
      <c r="O32" s="113"/>
      <c r="P32" s="113"/>
      <c r="Q32" s="113"/>
      <c r="R32" s="112"/>
      <c r="S32" s="112"/>
      <c r="T32" s="112"/>
      <c r="U32" s="112"/>
      <c r="V32" s="112"/>
    </row>
    <row r="33" spans="13:22" x14ac:dyDescent="0.25">
      <c r="M33" s="150" t="s">
        <v>243</v>
      </c>
      <c r="N33" s="149">
        <v>1.20896</v>
      </c>
      <c r="O33" s="113"/>
      <c r="P33" s="113"/>
      <c r="Q33" s="113"/>
      <c r="R33" s="112"/>
      <c r="S33" s="112"/>
      <c r="T33" s="112"/>
      <c r="U33" s="112"/>
      <c r="V33" s="112"/>
    </row>
    <row r="34" spans="13:22" x14ac:dyDescent="0.25">
      <c r="M34" s="150" t="s">
        <v>244</v>
      </c>
      <c r="N34" s="149">
        <v>1.2983899999999999</v>
      </c>
      <c r="O34" s="113"/>
      <c r="P34" s="113"/>
      <c r="Q34" s="113"/>
      <c r="R34" s="112"/>
      <c r="S34" s="112"/>
      <c r="T34" s="112"/>
      <c r="U34" s="112"/>
      <c r="V34" s="112"/>
    </row>
    <row r="35" spans="13:22" x14ac:dyDescent="0.25">
      <c r="M35" s="150" t="s">
        <v>245</v>
      </c>
      <c r="N35" s="149">
        <v>1.3997999999999999</v>
      </c>
      <c r="O35" s="113"/>
      <c r="P35" s="113"/>
      <c r="Q35" s="113"/>
      <c r="R35" s="112"/>
      <c r="S35" s="112"/>
      <c r="T35" s="112"/>
      <c r="U35" s="112"/>
      <c r="V35" s="112"/>
    </row>
    <row r="36" spans="13:22" x14ac:dyDescent="0.25">
      <c r="M36" s="150" t="s">
        <v>270</v>
      </c>
      <c r="N36" s="149">
        <v>1.5310299999999999</v>
      </c>
      <c r="O36" s="113"/>
      <c r="P36" s="113"/>
      <c r="Q36" s="113"/>
      <c r="R36" s="112"/>
      <c r="S36" s="112"/>
      <c r="T36" s="112"/>
      <c r="U36" s="112"/>
      <c r="V36" s="112"/>
    </row>
  </sheetData>
  <mergeCells count="46">
    <mergeCell ref="AB19:AC19"/>
    <mergeCell ref="AE19:AF19"/>
    <mergeCell ref="AE20:AF20"/>
    <mergeCell ref="AC2:AD3"/>
    <mergeCell ref="A2:I2"/>
    <mergeCell ref="Y4:Z4"/>
    <mergeCell ref="N18:O19"/>
    <mergeCell ref="Q18:R19"/>
    <mergeCell ref="S18:S19"/>
    <mergeCell ref="T18:U19"/>
    <mergeCell ref="P16:Q17"/>
    <mergeCell ref="R16:T17"/>
    <mergeCell ref="U16:W17"/>
    <mergeCell ref="X16:Z16"/>
    <mergeCell ref="X17:Z17"/>
    <mergeCell ref="AA16:AB17"/>
    <mergeCell ref="AB25:AC25"/>
    <mergeCell ref="AE25:AF25"/>
    <mergeCell ref="W24:X24"/>
    <mergeCell ref="AB24:AC24"/>
    <mergeCell ref="AE24:AF24"/>
    <mergeCell ref="Z24:AA24"/>
    <mergeCell ref="Z25:AA25"/>
    <mergeCell ref="W25:X25"/>
    <mergeCell ref="W23:X23"/>
    <mergeCell ref="AB23:AC23"/>
    <mergeCell ref="AE23:AF23"/>
    <mergeCell ref="AB22:AC22"/>
    <mergeCell ref="AE22:AF22"/>
    <mergeCell ref="Z23:AA23"/>
    <mergeCell ref="AB21:AC21"/>
    <mergeCell ref="AE21:AF21"/>
    <mergeCell ref="AA4:AA5"/>
    <mergeCell ref="M2:AA2"/>
    <mergeCell ref="M3:AA3"/>
    <mergeCell ref="M4:M5"/>
    <mergeCell ref="N4:O4"/>
    <mergeCell ref="P4:Q4"/>
    <mergeCell ref="R4:S4"/>
    <mergeCell ref="T4:U4"/>
    <mergeCell ref="V4:W4"/>
    <mergeCell ref="AB20:AC20"/>
    <mergeCell ref="AC16:AE17"/>
    <mergeCell ref="AF16:AG17"/>
    <mergeCell ref="AB18:AC18"/>
    <mergeCell ref="AE18:AF18"/>
  </mergeCells>
  <hyperlinks>
    <hyperlink ref="AC2:AD3" location="'Table of Contents'!A1" display="Go To Table Of Contents" xr:uid="{00000000-0004-0000-2000-000000000000}"/>
  </hyperlinks>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I21"/>
  <sheetViews>
    <sheetView showGridLines="0" zoomScaleNormal="100" workbookViewId="0">
      <selection activeCell="B6" sqref="B6:B19"/>
    </sheetView>
  </sheetViews>
  <sheetFormatPr defaultRowHeight="15" x14ac:dyDescent="0.25"/>
  <cols>
    <col min="1" max="1" width="1.85546875" customWidth="1"/>
    <col min="2" max="2" width="43.140625" style="12" customWidth="1"/>
    <col min="3" max="6" width="14.7109375" customWidth="1"/>
    <col min="7" max="7" width="3.7109375" customWidth="1"/>
    <col min="8" max="9" width="7" customWidth="1"/>
  </cols>
  <sheetData>
    <row r="1" spans="2:9" ht="12" customHeight="1" x14ac:dyDescent="0.25"/>
    <row r="2" spans="2:9" ht="15" customHeight="1" x14ac:dyDescent="0.25">
      <c r="B2" s="532" t="s">
        <v>859</v>
      </c>
      <c r="C2" s="532"/>
      <c r="D2" s="532"/>
      <c r="E2" s="532"/>
      <c r="F2" s="532"/>
      <c r="H2" s="451" t="s">
        <v>307</v>
      </c>
      <c r="I2" s="451"/>
    </row>
    <row r="3" spans="2:9" x14ac:dyDescent="0.25">
      <c r="B3" s="480" t="s">
        <v>0</v>
      </c>
      <c r="C3" s="480"/>
      <c r="D3" s="480"/>
      <c r="E3" s="480"/>
      <c r="F3" s="480"/>
      <c r="H3" s="451"/>
      <c r="I3" s="451"/>
    </row>
    <row r="4" spans="2:9" ht="18" customHeight="1" x14ac:dyDescent="0.25">
      <c r="B4" s="518" t="s">
        <v>246</v>
      </c>
      <c r="C4" s="518" t="s">
        <v>247</v>
      </c>
      <c r="D4" s="518"/>
      <c r="E4" s="518"/>
      <c r="F4" s="518" t="s">
        <v>19</v>
      </c>
    </row>
    <row r="5" spans="2:9" ht="28.5" customHeight="1" x14ac:dyDescent="0.25">
      <c r="B5" s="519"/>
      <c r="C5" s="28" t="s">
        <v>248</v>
      </c>
      <c r="D5" s="28" t="s">
        <v>249</v>
      </c>
      <c r="E5" s="28" t="s">
        <v>250</v>
      </c>
      <c r="F5" s="519"/>
    </row>
    <row r="6" spans="2:9" x14ac:dyDescent="0.25">
      <c r="B6" s="45" t="s">
        <v>251</v>
      </c>
      <c r="C6" s="46">
        <v>99</v>
      </c>
      <c r="D6" s="46">
        <v>18</v>
      </c>
      <c r="E6" s="46">
        <v>14</v>
      </c>
      <c r="F6" s="30">
        <v>131</v>
      </c>
    </row>
    <row r="7" spans="2:9" x14ac:dyDescent="0.25">
      <c r="B7" s="45" t="s">
        <v>440</v>
      </c>
      <c r="C7" s="46">
        <v>1759</v>
      </c>
      <c r="D7" s="46">
        <v>273</v>
      </c>
      <c r="E7" s="46">
        <v>200</v>
      </c>
      <c r="F7" s="30">
        <v>2237</v>
      </c>
    </row>
    <row r="8" spans="2:9" x14ac:dyDescent="0.25">
      <c r="B8" s="45" t="s">
        <v>441</v>
      </c>
      <c r="C8" s="69">
        <v>0</v>
      </c>
      <c r="D8" s="69">
        <v>0</v>
      </c>
      <c r="E8" s="46">
        <v>257</v>
      </c>
      <c r="F8" s="30">
        <v>257</v>
      </c>
    </row>
    <row r="9" spans="2:9" x14ac:dyDescent="0.25">
      <c r="B9" s="45" t="s">
        <v>263</v>
      </c>
      <c r="C9" s="46">
        <v>216</v>
      </c>
      <c r="D9" s="46">
        <v>51</v>
      </c>
      <c r="E9" s="46">
        <v>58</v>
      </c>
      <c r="F9" s="30">
        <v>325</v>
      </c>
    </row>
    <row r="10" spans="2:9" x14ac:dyDescent="0.25">
      <c r="B10" s="45" t="s">
        <v>442</v>
      </c>
      <c r="C10" s="46">
        <v>70</v>
      </c>
      <c r="D10" s="46">
        <v>34</v>
      </c>
      <c r="E10" s="46">
        <v>326</v>
      </c>
      <c r="F10" s="30">
        <v>430</v>
      </c>
    </row>
    <row r="11" spans="2:9" x14ac:dyDescent="0.25">
      <c r="B11" s="45" t="s">
        <v>443</v>
      </c>
      <c r="C11" s="69">
        <v>3</v>
      </c>
      <c r="D11" s="69">
        <v>1</v>
      </c>
      <c r="E11" s="46">
        <v>1199</v>
      </c>
      <c r="F11" s="30">
        <v>1198</v>
      </c>
    </row>
    <row r="12" spans="2:9" x14ac:dyDescent="0.25">
      <c r="B12" s="45" t="s">
        <v>444</v>
      </c>
      <c r="C12" s="46">
        <v>327</v>
      </c>
      <c r="D12" s="46">
        <v>60</v>
      </c>
      <c r="E12" s="46">
        <v>139</v>
      </c>
      <c r="F12" s="30">
        <v>526</v>
      </c>
    </row>
    <row r="13" spans="2:9" x14ac:dyDescent="0.25">
      <c r="B13" s="45" t="s">
        <v>445</v>
      </c>
      <c r="C13" s="46">
        <v>194</v>
      </c>
      <c r="D13" s="46">
        <v>59</v>
      </c>
      <c r="E13" s="69">
        <v>0</v>
      </c>
      <c r="F13" s="30">
        <v>253</v>
      </c>
    </row>
    <row r="14" spans="2:9" x14ac:dyDescent="0.25">
      <c r="B14" s="45" t="s">
        <v>446</v>
      </c>
      <c r="C14" s="69">
        <v>174</v>
      </c>
      <c r="D14" s="69">
        <v>47</v>
      </c>
      <c r="E14" s="46">
        <v>3</v>
      </c>
      <c r="F14" s="30">
        <v>224</v>
      </c>
    </row>
    <row r="15" spans="2:9" x14ac:dyDescent="0.25">
      <c r="B15" s="45" t="s">
        <v>447</v>
      </c>
      <c r="C15" s="46">
        <v>134</v>
      </c>
      <c r="D15" s="46">
        <v>23</v>
      </c>
      <c r="E15" s="46">
        <v>76</v>
      </c>
      <c r="F15" s="30">
        <v>233</v>
      </c>
    </row>
    <row r="16" spans="2:9" x14ac:dyDescent="0.25">
      <c r="B16" s="45" t="s">
        <v>258</v>
      </c>
      <c r="C16" s="46">
        <v>8</v>
      </c>
      <c r="D16" s="46">
        <v>0</v>
      </c>
      <c r="E16" s="46">
        <v>1</v>
      </c>
      <c r="F16" s="30">
        <v>9</v>
      </c>
    </row>
    <row r="17" spans="2:6" x14ac:dyDescent="0.25">
      <c r="B17" s="45" t="s">
        <v>448</v>
      </c>
      <c r="C17" s="30">
        <v>5</v>
      </c>
      <c r="D17" s="66">
        <v>2</v>
      </c>
      <c r="E17" s="30">
        <v>24</v>
      </c>
      <c r="F17" s="30">
        <v>31</v>
      </c>
    </row>
    <row r="18" spans="2:6" x14ac:dyDescent="0.25">
      <c r="B18" s="45" t="s">
        <v>449</v>
      </c>
      <c r="C18" s="30">
        <v>2</v>
      </c>
      <c r="D18" s="66">
        <v>0</v>
      </c>
      <c r="E18" s="30">
        <v>0</v>
      </c>
      <c r="F18" s="30">
        <v>2</v>
      </c>
    </row>
    <row r="19" spans="2:6" ht="25.5" x14ac:dyDescent="0.25">
      <c r="B19" s="45" t="s">
        <v>450</v>
      </c>
      <c r="C19" s="30">
        <v>106</v>
      </c>
      <c r="D19" s="66">
        <v>31</v>
      </c>
      <c r="E19" s="66">
        <v>54</v>
      </c>
      <c r="F19" s="30">
        <v>191</v>
      </c>
    </row>
    <row r="20" spans="2:6" ht="15.75" customHeight="1" x14ac:dyDescent="0.25">
      <c r="B20" s="183" t="s">
        <v>19</v>
      </c>
      <c r="C20" s="168">
        <v>3097</v>
      </c>
      <c r="D20" s="168">
        <v>599</v>
      </c>
      <c r="E20" s="168">
        <v>2351</v>
      </c>
      <c r="F20" s="168">
        <v>6047</v>
      </c>
    </row>
    <row r="21" spans="2:6" ht="44.25" customHeight="1" x14ac:dyDescent="0.25">
      <c r="B21" s="486" t="s">
        <v>893</v>
      </c>
      <c r="C21" s="506"/>
      <c r="D21" s="506"/>
      <c r="E21" s="506"/>
      <c r="F21" s="506"/>
    </row>
  </sheetData>
  <mergeCells count="7">
    <mergeCell ref="H2:I3"/>
    <mergeCell ref="B21:F21"/>
    <mergeCell ref="B2:F2"/>
    <mergeCell ref="B3:F3"/>
    <mergeCell ref="B4:B5"/>
    <mergeCell ref="C4:E4"/>
    <mergeCell ref="F4:F5"/>
  </mergeCells>
  <hyperlinks>
    <hyperlink ref="H2:I3" location="'Table of Contents'!A1" display="Go To Table Of Contents" xr:uid="{00000000-0004-0000-2100-000000000000}"/>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22"/>
  <sheetViews>
    <sheetView showGridLines="0" workbookViewId="0">
      <selection activeCell="F24" sqref="F24"/>
    </sheetView>
  </sheetViews>
  <sheetFormatPr defaultRowHeight="15" x14ac:dyDescent="0.25"/>
  <cols>
    <col min="1" max="1" width="1.85546875" customWidth="1"/>
    <col min="2" max="2" width="40.28515625" style="12" customWidth="1"/>
    <col min="3" max="6" width="15.5703125" customWidth="1"/>
    <col min="7" max="7" width="4.7109375" customWidth="1"/>
    <col min="8" max="9" width="7" customWidth="1"/>
  </cols>
  <sheetData>
    <row r="1" spans="2:9" ht="12" customHeight="1" x14ac:dyDescent="0.25"/>
    <row r="2" spans="2:9" ht="15" customHeight="1" x14ac:dyDescent="0.25">
      <c r="B2" s="533" t="s">
        <v>860</v>
      </c>
      <c r="C2" s="533"/>
      <c r="D2" s="533"/>
      <c r="E2" s="533"/>
      <c r="F2" s="533"/>
      <c r="H2" s="451" t="s">
        <v>307</v>
      </c>
      <c r="I2" s="451"/>
    </row>
    <row r="3" spans="2:9" x14ac:dyDescent="0.25">
      <c r="B3" s="510" t="s">
        <v>0</v>
      </c>
      <c r="C3" s="510"/>
      <c r="D3" s="510"/>
      <c r="E3" s="510"/>
      <c r="F3" s="510"/>
      <c r="H3" s="451"/>
      <c r="I3" s="451"/>
    </row>
    <row r="4" spans="2:9" x14ac:dyDescent="0.25">
      <c r="B4" s="518" t="s">
        <v>246</v>
      </c>
      <c r="C4" s="518" t="s">
        <v>261</v>
      </c>
      <c r="D4" s="518" t="s">
        <v>262</v>
      </c>
      <c r="E4" s="518"/>
      <c r="F4" s="518"/>
    </row>
    <row r="5" spans="2:9" ht="25.5" x14ac:dyDescent="0.25">
      <c r="B5" s="519"/>
      <c r="C5" s="519"/>
      <c r="D5" s="28" t="s">
        <v>248</v>
      </c>
      <c r="E5" s="28" t="s">
        <v>249</v>
      </c>
      <c r="F5" s="28" t="s">
        <v>250</v>
      </c>
    </row>
    <row r="6" spans="2:9" ht="14.25" customHeight="1" x14ac:dyDescent="0.25">
      <c r="B6" s="45" t="s">
        <v>371</v>
      </c>
      <c r="C6" s="45">
        <v>6</v>
      </c>
      <c r="D6" s="45">
        <v>6</v>
      </c>
      <c r="E6" s="45">
        <v>4</v>
      </c>
      <c r="F6" s="45">
        <v>5</v>
      </c>
    </row>
    <row r="7" spans="2:9" x14ac:dyDescent="0.25">
      <c r="B7" s="70" t="s">
        <v>252</v>
      </c>
      <c r="C7" s="45">
        <v>48</v>
      </c>
      <c r="D7" s="45">
        <v>38</v>
      </c>
      <c r="E7" s="45">
        <v>35</v>
      </c>
      <c r="F7" s="45">
        <v>38</v>
      </c>
    </row>
    <row r="8" spans="2:9" x14ac:dyDescent="0.25">
      <c r="B8" s="70" t="s">
        <v>253</v>
      </c>
      <c r="C8" s="45">
        <v>5</v>
      </c>
      <c r="D8" s="45">
        <v>2</v>
      </c>
      <c r="E8" s="45">
        <v>2</v>
      </c>
      <c r="F8" s="45">
        <v>5</v>
      </c>
    </row>
    <row r="9" spans="2:9" x14ac:dyDescent="0.25">
      <c r="B9" s="70" t="s">
        <v>362</v>
      </c>
      <c r="C9" s="45">
        <v>4</v>
      </c>
      <c r="D9" s="45">
        <v>4</v>
      </c>
      <c r="E9" s="45">
        <v>4</v>
      </c>
      <c r="F9" s="45">
        <v>3</v>
      </c>
    </row>
    <row r="10" spans="2:9" x14ac:dyDescent="0.25">
      <c r="B10" s="70" t="s">
        <v>254</v>
      </c>
      <c r="C10" s="45">
        <v>18</v>
      </c>
      <c r="D10" s="45">
        <v>11</v>
      </c>
      <c r="E10" s="45">
        <v>10</v>
      </c>
      <c r="F10" s="45">
        <v>17</v>
      </c>
    </row>
    <row r="11" spans="2:9" x14ac:dyDescent="0.25">
      <c r="B11" s="70" t="s">
        <v>255</v>
      </c>
      <c r="C11" s="45">
        <v>21</v>
      </c>
      <c r="D11" s="45">
        <v>2</v>
      </c>
      <c r="E11" s="45">
        <v>1</v>
      </c>
      <c r="F11" s="45">
        <v>21</v>
      </c>
    </row>
    <row r="12" spans="2:9" x14ac:dyDescent="0.25">
      <c r="B12" s="70" t="s">
        <v>256</v>
      </c>
      <c r="C12" s="45">
        <v>5</v>
      </c>
      <c r="D12" s="45">
        <v>4</v>
      </c>
      <c r="E12" s="45">
        <v>3</v>
      </c>
      <c r="F12" s="45">
        <v>5</v>
      </c>
    </row>
    <row r="13" spans="2:9" x14ac:dyDescent="0.25">
      <c r="B13" s="70" t="s">
        <v>257</v>
      </c>
      <c r="C13" s="45">
        <v>1</v>
      </c>
      <c r="D13" s="45">
        <v>1</v>
      </c>
      <c r="E13" s="45">
        <v>1</v>
      </c>
      <c r="F13" s="45">
        <v>0</v>
      </c>
    </row>
    <row r="14" spans="2:9" x14ac:dyDescent="0.25">
      <c r="B14" s="70" t="s">
        <v>264</v>
      </c>
      <c r="C14" s="45">
        <v>2</v>
      </c>
      <c r="D14" s="45">
        <v>2</v>
      </c>
      <c r="E14" s="45">
        <v>2</v>
      </c>
      <c r="F14" s="45">
        <v>0</v>
      </c>
    </row>
    <row r="15" spans="2:9" x14ac:dyDescent="0.25">
      <c r="B15" s="70" t="s">
        <v>265</v>
      </c>
      <c r="C15" s="45">
        <v>5</v>
      </c>
      <c r="D15" s="45">
        <v>5</v>
      </c>
      <c r="E15" s="45">
        <v>2</v>
      </c>
      <c r="F15" s="45">
        <v>3</v>
      </c>
    </row>
    <row r="16" spans="2:9" x14ac:dyDescent="0.25">
      <c r="B16" s="70" t="s">
        <v>259</v>
      </c>
      <c r="C16" s="45">
        <v>0</v>
      </c>
      <c r="D16" s="45">
        <v>0</v>
      </c>
      <c r="E16" s="45">
        <v>0</v>
      </c>
      <c r="F16" s="45">
        <v>0</v>
      </c>
    </row>
    <row r="17" spans="2:6" x14ac:dyDescent="0.25">
      <c r="B17" s="70" t="s">
        <v>260</v>
      </c>
      <c r="C17" s="45">
        <v>11</v>
      </c>
      <c r="D17" s="45">
        <v>9</v>
      </c>
      <c r="E17" s="45">
        <v>8</v>
      </c>
      <c r="F17" s="45">
        <v>8</v>
      </c>
    </row>
    <row r="18" spans="2:6" x14ac:dyDescent="0.25">
      <c r="B18" s="70" t="s">
        <v>258</v>
      </c>
      <c r="C18" s="45">
        <v>1</v>
      </c>
      <c r="D18" s="45">
        <v>1</v>
      </c>
      <c r="E18" s="45">
        <v>1</v>
      </c>
      <c r="F18" s="45">
        <v>1</v>
      </c>
    </row>
    <row r="19" spans="2:6" x14ac:dyDescent="0.25">
      <c r="B19" s="70" t="s">
        <v>361</v>
      </c>
      <c r="C19" s="45">
        <v>2</v>
      </c>
      <c r="D19" s="45">
        <v>1</v>
      </c>
      <c r="E19" s="45">
        <v>1</v>
      </c>
      <c r="F19" s="45">
        <v>2</v>
      </c>
    </row>
    <row r="20" spans="2:6" ht="15.75" customHeight="1" x14ac:dyDescent="0.25">
      <c r="B20" s="162" t="s">
        <v>19</v>
      </c>
      <c r="C20" s="195">
        <v>129</v>
      </c>
      <c r="D20" s="195">
        <v>86</v>
      </c>
      <c r="E20" s="195">
        <v>74</v>
      </c>
      <c r="F20" s="195">
        <v>108</v>
      </c>
    </row>
    <row r="22" spans="2:6" x14ac:dyDescent="0.25">
      <c r="F22" s="32"/>
    </row>
  </sheetData>
  <mergeCells count="6">
    <mergeCell ref="H2:I3"/>
    <mergeCell ref="B2:F2"/>
    <mergeCell ref="B3:F3"/>
    <mergeCell ref="B4:B5"/>
    <mergeCell ref="C4:C5"/>
    <mergeCell ref="D4:F4"/>
  </mergeCells>
  <hyperlinks>
    <hyperlink ref="H2:I3" location="'Table of Contents'!A1" display="Go To Table Of Contents" xr:uid="{00000000-0004-0000-2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65"/>
  <sheetViews>
    <sheetView showGridLines="0" zoomScale="80" zoomScaleNormal="80" workbookViewId="0">
      <selection activeCell="R2" sqref="R2:R3"/>
    </sheetView>
  </sheetViews>
  <sheetFormatPr defaultRowHeight="15" x14ac:dyDescent="0.25"/>
  <cols>
    <col min="1" max="1" width="1.7109375" customWidth="1"/>
    <col min="2" max="2" width="19.28515625" customWidth="1"/>
    <col min="3" max="3" width="17.28515625" customWidth="1"/>
    <col min="4" max="4" width="32.5703125" customWidth="1"/>
    <col min="5" max="5" width="2.28515625" customWidth="1"/>
    <col min="7" max="7" width="1.85546875" style="40" customWidth="1"/>
    <col min="8" max="8" width="1.85546875" customWidth="1"/>
    <col min="9" max="9" width="14.140625" style="12" customWidth="1"/>
    <col min="10" max="10" width="12.85546875" customWidth="1"/>
    <col min="11" max="11" width="12.5703125" customWidth="1"/>
    <col min="12" max="12" width="14.28515625" customWidth="1"/>
    <col min="13" max="13" width="14.7109375" customWidth="1"/>
    <col min="14" max="14" width="13.28515625" customWidth="1"/>
    <col min="15" max="15" width="14.85546875" customWidth="1"/>
    <col min="16" max="16" width="12.85546875" customWidth="1"/>
    <col min="17" max="17" width="2.42578125" customWidth="1"/>
    <col min="18" max="18" width="12.5703125" customWidth="1"/>
  </cols>
  <sheetData>
    <row r="1" spans="2:18" ht="12" customHeight="1" x14ac:dyDescent="0.25"/>
    <row r="2" spans="2:18" ht="15.75" x14ac:dyDescent="0.25">
      <c r="B2" s="410"/>
      <c r="C2" s="410"/>
      <c r="D2" s="410"/>
      <c r="F2" s="41"/>
      <c r="I2" s="399" t="s">
        <v>483</v>
      </c>
      <c r="J2" s="399"/>
      <c r="K2" s="399"/>
      <c r="L2" s="399"/>
      <c r="M2" s="399"/>
      <c r="N2" s="399"/>
      <c r="O2" s="399"/>
      <c r="P2" s="399"/>
      <c r="R2" s="400" t="s">
        <v>307</v>
      </c>
    </row>
    <row r="3" spans="2:18" ht="19.5" customHeight="1" x14ac:dyDescent="0.25">
      <c r="I3" s="16"/>
      <c r="J3" s="2"/>
      <c r="K3" s="2"/>
      <c r="L3" s="2"/>
      <c r="M3" s="2"/>
      <c r="N3" s="2"/>
      <c r="O3" s="2"/>
      <c r="P3" s="3" t="s">
        <v>0</v>
      </c>
      <c r="R3" s="400"/>
    </row>
    <row r="4" spans="2:18" ht="15" customHeight="1" x14ac:dyDescent="0.25">
      <c r="I4" s="402" t="s">
        <v>1</v>
      </c>
      <c r="J4" s="403" t="s">
        <v>2</v>
      </c>
      <c r="K4" s="404" t="s">
        <v>3</v>
      </c>
      <c r="L4" s="405" t="s">
        <v>326</v>
      </c>
      <c r="M4" s="406"/>
      <c r="N4" s="406"/>
      <c r="O4" s="407"/>
      <c r="P4" s="404" t="s">
        <v>4</v>
      </c>
    </row>
    <row r="5" spans="2:18" ht="40.5" x14ac:dyDescent="0.25">
      <c r="I5" s="402"/>
      <c r="J5" s="403"/>
      <c r="K5" s="404"/>
      <c r="L5" s="4" t="s">
        <v>5</v>
      </c>
      <c r="M5" s="4" t="s">
        <v>6</v>
      </c>
      <c r="N5" s="4" t="s">
        <v>7</v>
      </c>
      <c r="O5" s="4" t="s">
        <v>8</v>
      </c>
      <c r="P5" s="404"/>
    </row>
    <row r="6" spans="2:18" x14ac:dyDescent="0.25">
      <c r="I6" s="250" t="s">
        <v>9</v>
      </c>
      <c r="J6" s="30">
        <v>0</v>
      </c>
      <c r="K6" s="30">
        <v>37</v>
      </c>
      <c r="L6" s="30">
        <v>1</v>
      </c>
      <c r="M6" s="30">
        <v>0</v>
      </c>
      <c r="N6" s="30">
        <v>0</v>
      </c>
      <c r="O6" s="30">
        <v>0</v>
      </c>
      <c r="P6" s="30">
        <v>36</v>
      </c>
    </row>
    <row r="7" spans="2:18" x14ac:dyDescent="0.25">
      <c r="I7" s="250" t="s">
        <v>10</v>
      </c>
      <c r="J7" s="30">
        <v>36</v>
      </c>
      <c r="K7" s="30">
        <v>707</v>
      </c>
      <c r="L7" s="30">
        <v>96</v>
      </c>
      <c r="M7" s="30">
        <v>0</v>
      </c>
      <c r="N7" s="30">
        <v>18</v>
      </c>
      <c r="O7" s="30">
        <v>91</v>
      </c>
      <c r="P7" s="30">
        <v>538</v>
      </c>
    </row>
    <row r="8" spans="2:18" x14ac:dyDescent="0.25">
      <c r="I8" s="250" t="s">
        <v>11</v>
      </c>
      <c r="J8" s="30">
        <v>538</v>
      </c>
      <c r="K8" s="30">
        <v>1157</v>
      </c>
      <c r="L8" s="30">
        <v>162</v>
      </c>
      <c r="M8" s="30">
        <v>97</v>
      </c>
      <c r="N8" s="30">
        <v>74</v>
      </c>
      <c r="O8" s="30">
        <v>305</v>
      </c>
      <c r="P8" s="30">
        <v>1057</v>
      </c>
    </row>
    <row r="9" spans="2:18" x14ac:dyDescent="0.25">
      <c r="I9" s="250" t="s">
        <v>227</v>
      </c>
      <c r="J9" s="30">
        <v>1057</v>
      </c>
      <c r="K9" s="30">
        <v>1992</v>
      </c>
      <c r="L9" s="30">
        <v>351</v>
      </c>
      <c r="M9" s="30">
        <v>221</v>
      </c>
      <c r="N9" s="30">
        <v>131</v>
      </c>
      <c r="O9" s="30">
        <v>537</v>
      </c>
      <c r="P9" s="30">
        <v>1809</v>
      </c>
    </row>
    <row r="10" spans="2:18" x14ac:dyDescent="0.25">
      <c r="I10" s="250" t="s">
        <v>271</v>
      </c>
      <c r="J10" s="30">
        <v>1809</v>
      </c>
      <c r="K10" s="30">
        <v>536</v>
      </c>
      <c r="L10" s="30">
        <v>92</v>
      </c>
      <c r="M10" s="30">
        <v>168</v>
      </c>
      <c r="N10" s="30">
        <v>119</v>
      </c>
      <c r="O10" s="30">
        <v>348</v>
      </c>
      <c r="P10" s="30">
        <v>1618</v>
      </c>
    </row>
    <row r="11" spans="2:18" x14ac:dyDescent="0.25">
      <c r="I11" s="250" t="s">
        <v>335</v>
      </c>
      <c r="J11" s="30">
        <v>1618</v>
      </c>
      <c r="K11" s="30">
        <v>892</v>
      </c>
      <c r="L11" s="30">
        <v>130</v>
      </c>
      <c r="M11" s="30">
        <v>203</v>
      </c>
      <c r="N11" s="30">
        <v>141</v>
      </c>
      <c r="O11" s="30">
        <v>339</v>
      </c>
      <c r="P11" s="30">
        <v>1697</v>
      </c>
    </row>
    <row r="12" spans="2:18" x14ac:dyDescent="0.25">
      <c r="I12" s="250" t="s">
        <v>376</v>
      </c>
      <c r="J12" s="30">
        <v>1697</v>
      </c>
      <c r="K12" s="30">
        <v>1262</v>
      </c>
      <c r="L12" s="30">
        <v>195</v>
      </c>
      <c r="M12" s="30">
        <v>231</v>
      </c>
      <c r="N12" s="30">
        <v>186</v>
      </c>
      <c r="O12" s="30">
        <v>405</v>
      </c>
      <c r="P12" s="30">
        <v>1942</v>
      </c>
    </row>
    <row r="13" spans="2:18" x14ac:dyDescent="0.25">
      <c r="I13" s="250" t="s">
        <v>407</v>
      </c>
      <c r="J13" s="30">
        <v>1942</v>
      </c>
      <c r="K13" s="30">
        <v>1003</v>
      </c>
      <c r="L13" s="30">
        <v>164</v>
      </c>
      <c r="M13" s="30">
        <v>168</v>
      </c>
      <c r="N13" s="30">
        <v>260</v>
      </c>
      <c r="O13" s="30">
        <v>441</v>
      </c>
      <c r="P13" s="30">
        <v>1912</v>
      </c>
    </row>
    <row r="14" spans="2:18" x14ac:dyDescent="0.25">
      <c r="I14" s="250" t="s">
        <v>484</v>
      </c>
      <c r="J14" s="30">
        <v>1912</v>
      </c>
      <c r="K14" s="30">
        <v>734</v>
      </c>
      <c r="L14" s="30">
        <v>120</v>
      </c>
      <c r="M14" s="30">
        <v>86</v>
      </c>
      <c r="N14" s="30">
        <v>259</v>
      </c>
      <c r="O14" s="30">
        <v>290</v>
      </c>
      <c r="P14" s="30">
        <v>1891</v>
      </c>
    </row>
    <row r="15" spans="2:18" x14ac:dyDescent="0.25">
      <c r="I15" s="250" t="s">
        <v>485</v>
      </c>
      <c r="J15" s="30">
        <v>1891</v>
      </c>
      <c r="K15" s="30">
        <v>187</v>
      </c>
      <c r="L15" s="30">
        <v>14</v>
      </c>
      <c r="M15" s="30">
        <v>30</v>
      </c>
      <c r="N15" s="30">
        <v>63</v>
      </c>
      <c r="O15" s="30">
        <v>75</v>
      </c>
      <c r="P15" s="30">
        <v>1896</v>
      </c>
    </row>
    <row r="16" spans="2:18" x14ac:dyDescent="0.25">
      <c r="I16" s="250" t="s">
        <v>494</v>
      </c>
      <c r="J16" s="30">
        <v>1896</v>
      </c>
      <c r="K16" s="30">
        <v>163</v>
      </c>
      <c r="L16" s="30">
        <v>29</v>
      </c>
      <c r="M16" s="30">
        <v>30</v>
      </c>
      <c r="N16" s="30">
        <v>45</v>
      </c>
      <c r="O16" s="30">
        <v>71</v>
      </c>
      <c r="P16" s="30">
        <v>1884</v>
      </c>
    </row>
    <row r="17" spans="9:18" x14ac:dyDescent="0.25">
      <c r="I17" s="250" t="s">
        <v>546</v>
      </c>
      <c r="J17">
        <v>1884</v>
      </c>
      <c r="K17" s="30">
        <v>163</v>
      </c>
      <c r="L17" s="30">
        <v>12</v>
      </c>
      <c r="M17" s="30">
        <v>26</v>
      </c>
      <c r="N17" s="30">
        <v>80</v>
      </c>
      <c r="O17" s="30">
        <v>50</v>
      </c>
      <c r="P17" s="30">
        <v>1879</v>
      </c>
    </row>
    <row r="18" spans="9:18" x14ac:dyDescent="0.25">
      <c r="I18" s="252" t="s">
        <v>12</v>
      </c>
      <c r="J18" s="210" t="s">
        <v>13</v>
      </c>
      <c r="K18" s="210">
        <v>8833</v>
      </c>
      <c r="L18" s="210">
        <v>1366</v>
      </c>
      <c r="M18" s="210">
        <v>1260</v>
      </c>
      <c r="N18" s="210">
        <v>1376</v>
      </c>
      <c r="O18" s="210">
        <v>2952</v>
      </c>
      <c r="P18" s="210">
        <v>1879</v>
      </c>
    </row>
    <row r="19" spans="9:18" ht="52.5" customHeight="1" x14ac:dyDescent="0.25">
      <c r="I19" s="411" t="s">
        <v>547</v>
      </c>
      <c r="J19" s="411"/>
      <c r="K19" s="411"/>
      <c r="L19" s="411"/>
      <c r="M19" s="411"/>
      <c r="N19" s="411"/>
      <c r="O19" s="411"/>
      <c r="P19" s="411"/>
    </row>
    <row r="20" spans="9:18" x14ac:dyDescent="0.25">
      <c r="I20" s="408"/>
      <c r="J20" s="408"/>
      <c r="K20" s="408"/>
      <c r="L20" s="408"/>
      <c r="M20" s="408"/>
      <c r="N20" s="408"/>
      <c r="O20" s="194"/>
      <c r="P20" s="194"/>
    </row>
    <row r="21" spans="9:18" ht="15" customHeight="1" x14ac:dyDescent="0.25">
      <c r="I21" s="409"/>
      <c r="J21" s="409"/>
      <c r="K21" s="409"/>
      <c r="L21" s="409"/>
      <c r="M21" s="409"/>
      <c r="N21" s="409"/>
      <c r="O21" s="409"/>
      <c r="P21" s="409"/>
    </row>
    <row r="23" spans="9:18" x14ac:dyDescent="0.25">
      <c r="I23" s="63"/>
      <c r="J23" s="64"/>
      <c r="K23" s="64"/>
      <c r="L23" s="64"/>
      <c r="M23" s="64"/>
      <c r="N23" s="64"/>
      <c r="O23" s="64"/>
      <c r="P23" s="64"/>
    </row>
    <row r="24" spans="9:18" ht="15" customHeight="1" x14ac:dyDescent="0.25">
      <c r="I24" s="63"/>
      <c r="J24" s="63"/>
      <c r="K24" s="63"/>
      <c r="L24" s="63"/>
      <c r="M24" s="63"/>
      <c r="N24" s="63"/>
      <c r="O24" s="63"/>
      <c r="P24" s="63"/>
      <c r="Q24" s="113"/>
      <c r="R24" s="113"/>
    </row>
    <row r="25" spans="9:18" ht="15" customHeight="1" x14ac:dyDescent="0.25">
      <c r="I25" s="63"/>
      <c r="J25" s="63"/>
      <c r="K25" s="63"/>
      <c r="L25" s="63"/>
      <c r="M25" s="63"/>
      <c r="N25" s="63"/>
      <c r="O25" s="63"/>
      <c r="P25" s="63"/>
      <c r="Q25" s="113"/>
      <c r="R25" s="113"/>
    </row>
    <row r="26" spans="9:18" x14ac:dyDescent="0.25">
      <c r="I26" s="63"/>
      <c r="J26" s="63"/>
      <c r="K26" s="63"/>
      <c r="L26" s="63"/>
      <c r="M26" s="63"/>
      <c r="N26" s="63"/>
      <c r="O26" s="63"/>
      <c r="P26" s="63"/>
      <c r="Q26" s="113">
        <f>1514/3247*100</f>
        <v>46.627656298121344</v>
      </c>
      <c r="R26" s="113"/>
    </row>
    <row r="27" spans="9:18" x14ac:dyDescent="0.25">
      <c r="I27" s="63"/>
      <c r="J27" s="63"/>
      <c r="K27" s="63"/>
      <c r="L27" s="63"/>
      <c r="M27" s="63"/>
      <c r="N27" s="63"/>
      <c r="O27" s="63"/>
      <c r="P27" s="63"/>
      <c r="Q27" s="113" t="s">
        <v>8</v>
      </c>
      <c r="R27" s="113"/>
    </row>
    <row r="28" spans="9:18" x14ac:dyDescent="0.25">
      <c r="I28" s="63"/>
      <c r="J28" s="63"/>
      <c r="K28" s="63"/>
      <c r="L28" s="63"/>
      <c r="M28" s="63"/>
      <c r="N28" s="63"/>
      <c r="O28" s="63"/>
      <c r="P28" s="63"/>
      <c r="Q28" s="114">
        <v>46.627656298121344</v>
      </c>
      <c r="R28" s="113"/>
    </row>
    <row r="29" spans="9:18" x14ac:dyDescent="0.25">
      <c r="I29" s="63"/>
      <c r="J29" s="63"/>
      <c r="K29" s="63"/>
      <c r="L29" s="63"/>
      <c r="M29" s="63"/>
      <c r="N29" s="63"/>
      <c r="O29" s="63"/>
      <c r="P29" s="63"/>
      <c r="Q29" s="113"/>
      <c r="R29" s="113"/>
    </row>
    <row r="30" spans="9:18" x14ac:dyDescent="0.25">
      <c r="I30" s="63"/>
      <c r="J30" s="63"/>
      <c r="K30" s="63"/>
      <c r="L30" s="63"/>
      <c r="M30" s="63"/>
      <c r="N30" s="63"/>
      <c r="O30" s="63"/>
      <c r="P30" s="63"/>
      <c r="Q30" s="113"/>
      <c r="R30" s="113"/>
    </row>
    <row r="31" spans="9:18" x14ac:dyDescent="0.25">
      <c r="I31" s="63"/>
      <c r="J31" s="63"/>
      <c r="K31" s="63"/>
      <c r="L31" s="63"/>
      <c r="M31" s="63"/>
      <c r="N31" s="63"/>
      <c r="O31" s="63"/>
      <c r="P31" s="63"/>
      <c r="Q31" s="113"/>
      <c r="R31" s="113"/>
    </row>
    <row r="32" spans="9:18" x14ac:dyDescent="0.25">
      <c r="I32" s="63"/>
      <c r="J32" s="63"/>
      <c r="K32" s="63"/>
      <c r="L32" s="63"/>
      <c r="M32" s="63"/>
      <c r="N32" s="63"/>
      <c r="O32" s="63"/>
      <c r="P32" s="63"/>
      <c r="Q32" s="113"/>
      <c r="R32" s="113"/>
    </row>
    <row r="33" spans="9:18" x14ac:dyDescent="0.25">
      <c r="I33" s="63"/>
      <c r="J33" s="63"/>
      <c r="K33" s="63"/>
      <c r="L33" s="63"/>
      <c r="M33" s="63"/>
      <c r="N33" s="63"/>
      <c r="O33" s="63"/>
      <c r="P33" s="63"/>
      <c r="Q33" s="113"/>
      <c r="R33" s="113"/>
    </row>
    <row r="34" spans="9:18" x14ac:dyDescent="0.25">
      <c r="I34" s="63"/>
      <c r="J34" s="63"/>
      <c r="K34" s="63"/>
      <c r="L34" s="63"/>
      <c r="M34" s="63"/>
      <c r="N34" s="63"/>
      <c r="O34" s="63"/>
      <c r="P34" s="63"/>
      <c r="Q34" s="113"/>
      <c r="R34" s="113"/>
    </row>
    <row r="35" spans="9:18" x14ac:dyDescent="0.25">
      <c r="I35" s="63"/>
      <c r="J35" s="63"/>
      <c r="K35" s="63"/>
      <c r="L35" s="63"/>
      <c r="M35" s="63"/>
      <c r="N35" s="63"/>
      <c r="O35" s="63"/>
      <c r="P35" s="63"/>
      <c r="Q35" s="113"/>
      <c r="R35" s="113"/>
    </row>
    <row r="36" spans="9:18" x14ac:dyDescent="0.25">
      <c r="I36" s="63"/>
      <c r="J36" s="63"/>
      <c r="K36" s="63"/>
      <c r="L36" s="63"/>
      <c r="M36" s="63"/>
      <c r="N36" s="63"/>
      <c r="O36" s="63"/>
      <c r="P36" s="63"/>
      <c r="Q36" s="113"/>
      <c r="R36" s="113"/>
    </row>
    <row r="37" spans="9:18" x14ac:dyDescent="0.25">
      <c r="I37" s="63"/>
      <c r="J37" s="63"/>
      <c r="K37" s="63"/>
      <c r="L37" s="63"/>
      <c r="M37" s="63"/>
      <c r="N37" s="63"/>
      <c r="O37" s="63"/>
      <c r="P37" s="63"/>
      <c r="Q37" s="113"/>
      <c r="R37" s="113"/>
    </row>
    <row r="38" spans="9:18" x14ac:dyDescent="0.25">
      <c r="I38" s="63"/>
      <c r="J38" s="63"/>
      <c r="K38" s="63"/>
      <c r="L38" s="63"/>
      <c r="M38" s="63"/>
      <c r="N38" s="63"/>
      <c r="O38" s="63"/>
      <c r="P38" s="63"/>
      <c r="Q38" s="113"/>
      <c r="R38" s="113"/>
    </row>
    <row r="39" spans="9:18" x14ac:dyDescent="0.25">
      <c r="I39" s="63"/>
      <c r="J39" s="63"/>
      <c r="K39" s="63"/>
      <c r="L39" s="63"/>
      <c r="M39" s="63"/>
      <c r="N39" s="63"/>
      <c r="O39" s="63"/>
      <c r="P39" s="63"/>
      <c r="Q39" s="113"/>
      <c r="R39" s="113"/>
    </row>
    <row r="40" spans="9:18" x14ac:dyDescent="0.25">
      <c r="I40" s="63"/>
      <c r="J40" s="63"/>
      <c r="K40" s="63"/>
      <c r="L40" s="63"/>
      <c r="M40" s="63"/>
      <c r="N40" s="63"/>
      <c r="O40" s="63"/>
      <c r="P40" s="63"/>
      <c r="Q40" s="113"/>
      <c r="R40" s="113"/>
    </row>
    <row r="41" spans="9:18" x14ac:dyDescent="0.25">
      <c r="I41" s="63"/>
      <c r="J41" s="63"/>
      <c r="K41" s="63"/>
      <c r="L41" s="63"/>
      <c r="M41" s="63"/>
      <c r="N41" s="63"/>
      <c r="O41" s="63"/>
      <c r="P41" s="63"/>
      <c r="Q41" s="113"/>
      <c r="R41" s="113"/>
    </row>
    <row r="42" spans="9:18" x14ac:dyDescent="0.25">
      <c r="I42" s="63"/>
      <c r="J42" s="63"/>
      <c r="K42" s="63"/>
      <c r="L42" s="63"/>
      <c r="M42" s="63"/>
      <c r="N42" s="63"/>
      <c r="O42" s="63"/>
      <c r="P42" s="63"/>
      <c r="Q42" s="113"/>
      <c r="R42" s="113"/>
    </row>
    <row r="43" spans="9:18" x14ac:dyDescent="0.25">
      <c r="I43" s="63"/>
      <c r="J43" s="63"/>
      <c r="K43" s="63"/>
      <c r="L43" s="63"/>
      <c r="M43" s="63"/>
      <c r="N43" s="63"/>
      <c r="O43" s="63"/>
      <c r="P43" s="63"/>
      <c r="Q43" s="113"/>
      <c r="R43" s="113"/>
    </row>
    <row r="44" spans="9:18" x14ac:dyDescent="0.25">
      <c r="I44" s="63"/>
      <c r="J44" s="63"/>
      <c r="K44" s="63"/>
      <c r="L44" s="63"/>
      <c r="M44" s="63"/>
      <c r="N44" s="63"/>
      <c r="O44" s="63"/>
      <c r="P44" s="63"/>
      <c r="Q44" s="113"/>
      <c r="R44" s="113"/>
    </row>
    <row r="45" spans="9:18" x14ac:dyDescent="0.25">
      <c r="I45" s="63"/>
      <c r="J45" s="63"/>
      <c r="K45" s="63"/>
      <c r="L45" s="63"/>
      <c r="M45" s="63"/>
      <c r="N45" s="63"/>
      <c r="O45" s="63"/>
      <c r="P45" s="63"/>
      <c r="Q45" s="113"/>
      <c r="R45" s="113"/>
    </row>
    <row r="46" spans="9:18" x14ac:dyDescent="0.25">
      <c r="I46" s="63"/>
      <c r="J46" s="63"/>
      <c r="K46" s="63"/>
      <c r="L46" s="63"/>
      <c r="M46" s="63"/>
      <c r="N46" s="63"/>
      <c r="O46" s="63"/>
      <c r="P46" s="63"/>
      <c r="Q46" s="113"/>
      <c r="R46" s="113"/>
    </row>
    <row r="47" spans="9:18" x14ac:dyDescent="0.25">
      <c r="I47" s="165"/>
      <c r="J47" s="164"/>
      <c r="K47" s="164"/>
      <c r="L47" s="164"/>
      <c r="M47" s="164"/>
      <c r="N47" s="164"/>
      <c r="O47" s="164"/>
      <c r="P47" s="164"/>
      <c r="Q47" s="113"/>
      <c r="R47" s="113"/>
    </row>
    <row r="48" spans="9:18" x14ac:dyDescent="0.25">
      <c r="I48" s="112"/>
      <c r="J48" s="113"/>
      <c r="K48" s="113"/>
      <c r="L48" s="113"/>
      <c r="M48" s="113"/>
      <c r="N48" s="113"/>
      <c r="O48" s="113"/>
      <c r="P48" s="113"/>
      <c r="Q48" s="113"/>
      <c r="R48" s="113"/>
    </row>
    <row r="49" spans="9:18" x14ac:dyDescent="0.25">
      <c r="I49" s="112"/>
      <c r="J49" s="113"/>
      <c r="K49" s="113"/>
      <c r="L49" s="113"/>
      <c r="M49" s="113"/>
      <c r="N49" s="113"/>
      <c r="O49" s="113"/>
      <c r="P49" s="113"/>
      <c r="Q49" s="113"/>
      <c r="R49" s="113"/>
    </row>
    <row r="50" spans="9:18" x14ac:dyDescent="0.25">
      <c r="I50" s="112"/>
      <c r="J50" s="113"/>
      <c r="K50" s="113"/>
      <c r="L50" s="113"/>
      <c r="M50" s="113"/>
      <c r="N50" s="113"/>
      <c r="O50" s="113"/>
      <c r="P50" s="113"/>
      <c r="Q50" s="113"/>
      <c r="R50" s="113"/>
    </row>
    <row r="51" spans="9:18" x14ac:dyDescent="0.25">
      <c r="I51" s="112"/>
      <c r="J51" s="113"/>
      <c r="K51" s="113"/>
      <c r="L51" s="113"/>
      <c r="M51" s="113"/>
      <c r="N51" s="113"/>
      <c r="O51" s="113"/>
      <c r="P51" s="113"/>
      <c r="Q51" s="113"/>
      <c r="R51" s="113"/>
    </row>
    <row r="52" spans="9:18" x14ac:dyDescent="0.25">
      <c r="I52" s="112"/>
      <c r="J52" s="113"/>
      <c r="K52" s="113"/>
      <c r="L52" s="113"/>
      <c r="M52" s="113"/>
      <c r="N52" s="113"/>
      <c r="O52" s="113"/>
      <c r="P52" s="113"/>
      <c r="Q52" s="113"/>
      <c r="R52" s="113"/>
    </row>
    <row r="53" spans="9:18" x14ac:dyDescent="0.25">
      <c r="I53" s="112"/>
      <c r="J53" s="113"/>
      <c r="K53" s="113"/>
      <c r="L53" s="113"/>
      <c r="M53" s="113"/>
      <c r="N53" s="113"/>
      <c r="O53" s="113"/>
      <c r="P53" s="113"/>
      <c r="Q53" s="113"/>
      <c r="R53" s="113"/>
    </row>
    <row r="54" spans="9:18" x14ac:dyDescent="0.25">
      <c r="I54" s="112"/>
      <c r="J54" s="113"/>
      <c r="K54" s="113"/>
      <c r="L54" s="113"/>
      <c r="M54" s="113"/>
      <c r="N54" s="113"/>
      <c r="O54" s="113"/>
      <c r="P54" s="113"/>
      <c r="Q54" s="113"/>
      <c r="R54" s="113"/>
    </row>
    <row r="55" spans="9:18" x14ac:dyDescent="0.25">
      <c r="I55" s="112"/>
      <c r="J55" s="113"/>
      <c r="K55" s="113"/>
      <c r="L55" s="113"/>
      <c r="M55" s="113"/>
      <c r="N55" s="113"/>
      <c r="O55" s="113"/>
      <c r="P55" s="113"/>
      <c r="Q55" s="113"/>
      <c r="R55" s="113"/>
    </row>
    <row r="56" spans="9:18" x14ac:dyDescent="0.25">
      <c r="I56" s="112"/>
      <c r="J56" s="113"/>
      <c r="K56" s="113"/>
      <c r="L56" s="113"/>
      <c r="M56" s="113"/>
      <c r="N56" s="113"/>
      <c r="O56" s="113"/>
      <c r="P56" s="113"/>
      <c r="Q56" s="113"/>
      <c r="R56" s="113"/>
    </row>
    <row r="57" spans="9:18" x14ac:dyDescent="0.25">
      <c r="I57" s="112"/>
      <c r="J57" s="113"/>
      <c r="K57" s="113"/>
      <c r="L57" s="113"/>
      <c r="M57" s="113"/>
      <c r="N57" s="113"/>
      <c r="O57" s="113"/>
      <c r="P57" s="113"/>
      <c r="Q57" s="113"/>
      <c r="R57" s="113"/>
    </row>
    <row r="58" spans="9:18" x14ac:dyDescent="0.25">
      <c r="I58" s="112"/>
      <c r="J58" s="113"/>
      <c r="K58" s="113"/>
      <c r="L58" s="113"/>
      <c r="M58" s="113"/>
      <c r="N58" s="113"/>
      <c r="O58" s="113"/>
      <c r="P58" s="113"/>
      <c r="Q58" s="113"/>
      <c r="R58" s="113"/>
    </row>
    <row r="59" spans="9:18" x14ac:dyDescent="0.25">
      <c r="I59" s="112"/>
      <c r="J59" s="113"/>
      <c r="K59" s="113"/>
      <c r="L59" s="113"/>
      <c r="M59" s="113"/>
      <c r="N59" s="113"/>
      <c r="O59" s="113"/>
      <c r="P59" s="113"/>
      <c r="Q59" s="113"/>
      <c r="R59" s="113"/>
    </row>
    <row r="60" spans="9:18" x14ac:dyDescent="0.25">
      <c r="I60" s="112"/>
      <c r="J60" s="113"/>
      <c r="K60" s="113"/>
      <c r="L60" s="113"/>
      <c r="M60" s="113"/>
      <c r="N60" s="113"/>
      <c r="O60" s="113"/>
      <c r="P60" s="113"/>
      <c r="Q60" s="113"/>
      <c r="R60" s="113"/>
    </row>
    <row r="61" spans="9:18" x14ac:dyDescent="0.25">
      <c r="I61" s="112"/>
      <c r="J61" s="113"/>
      <c r="K61" s="113"/>
      <c r="L61" s="113"/>
      <c r="M61" s="113"/>
      <c r="N61" s="113"/>
      <c r="O61" s="113"/>
      <c r="P61" s="113"/>
      <c r="Q61" s="113"/>
      <c r="R61" s="113"/>
    </row>
    <row r="62" spans="9:18" x14ac:dyDescent="0.25">
      <c r="I62" s="112"/>
      <c r="J62" s="113"/>
      <c r="K62" s="113"/>
      <c r="L62" s="113"/>
      <c r="M62" s="113"/>
      <c r="N62" s="113"/>
      <c r="O62" s="113"/>
      <c r="P62" s="113"/>
      <c r="Q62" s="113"/>
      <c r="R62" s="113"/>
    </row>
    <row r="63" spans="9:18" x14ac:dyDescent="0.25">
      <c r="I63" s="112"/>
      <c r="J63" s="113"/>
      <c r="K63" s="113"/>
      <c r="L63" s="113"/>
      <c r="M63" s="113"/>
      <c r="N63" s="113"/>
      <c r="O63" s="113"/>
      <c r="P63" s="113"/>
      <c r="Q63" s="113"/>
      <c r="R63" s="113"/>
    </row>
    <row r="64" spans="9:18" x14ac:dyDescent="0.25">
      <c r="I64" s="112"/>
      <c r="J64" s="113"/>
      <c r="K64" s="113"/>
      <c r="L64" s="113"/>
      <c r="M64" s="113"/>
      <c r="N64" s="113"/>
      <c r="O64" s="113"/>
      <c r="P64" s="113"/>
      <c r="Q64" s="113"/>
      <c r="R64" s="113"/>
    </row>
    <row r="65" spans="9:18" x14ac:dyDescent="0.25">
      <c r="I65" s="112"/>
      <c r="J65" s="113"/>
      <c r="K65" s="113"/>
      <c r="L65" s="113"/>
      <c r="M65" s="113"/>
      <c r="N65" s="113"/>
      <c r="O65" s="113"/>
      <c r="P65" s="113"/>
      <c r="Q65" s="113"/>
      <c r="R65" s="113"/>
    </row>
  </sheetData>
  <mergeCells count="12">
    <mergeCell ref="I20:N20"/>
    <mergeCell ref="I21:P21"/>
    <mergeCell ref="B2:D2"/>
    <mergeCell ref="I2:P2"/>
    <mergeCell ref="M19:P19"/>
    <mergeCell ref="I19:L19"/>
    <mergeCell ref="R2:R3"/>
    <mergeCell ref="I4:I5"/>
    <mergeCell ref="J4:J5"/>
    <mergeCell ref="K4:K5"/>
    <mergeCell ref="L4:O4"/>
    <mergeCell ref="P4:P5"/>
  </mergeCells>
  <hyperlinks>
    <hyperlink ref="R2:R3" location="'Table of Contents'!A1" display="Go to Table of Contents" xr:uid="{00000000-0004-0000-0200-000000000000}"/>
  </hyperlink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I17"/>
  <sheetViews>
    <sheetView showGridLines="0" workbookViewId="0">
      <selection activeCell="F27" sqref="F27"/>
    </sheetView>
  </sheetViews>
  <sheetFormatPr defaultRowHeight="15" x14ac:dyDescent="0.25"/>
  <cols>
    <col min="1" max="1" width="1.85546875" customWidth="1"/>
    <col min="2" max="2" width="14.42578125" style="12" customWidth="1"/>
    <col min="3" max="3" width="16" customWidth="1"/>
    <col min="4" max="5" width="17.85546875" customWidth="1"/>
    <col min="6" max="6" width="17.140625" customWidth="1"/>
    <col min="7" max="7" width="11.85546875" customWidth="1"/>
    <col min="8" max="9" width="6.7109375" customWidth="1"/>
  </cols>
  <sheetData>
    <row r="1" spans="2:9" ht="12" customHeight="1" x14ac:dyDescent="0.25"/>
    <row r="2" spans="2:9" ht="15" customHeight="1" x14ac:dyDescent="0.25">
      <c r="B2" s="517" t="s">
        <v>861</v>
      </c>
      <c r="C2" s="517"/>
      <c r="D2" s="517"/>
      <c r="E2" s="517"/>
      <c r="F2" s="517"/>
      <c r="H2" s="451" t="s">
        <v>307</v>
      </c>
      <c r="I2" s="451"/>
    </row>
    <row r="3" spans="2:9" x14ac:dyDescent="0.25">
      <c r="B3" s="534" t="s">
        <v>266</v>
      </c>
      <c r="C3" s="534"/>
      <c r="D3" s="534"/>
      <c r="E3" s="534"/>
      <c r="F3" s="534"/>
      <c r="H3" s="451"/>
      <c r="I3" s="451"/>
    </row>
    <row r="4" spans="2:9" ht="25.5" x14ac:dyDescent="0.25">
      <c r="B4" s="28" t="s">
        <v>189</v>
      </c>
      <c r="C4" s="28" t="s">
        <v>248</v>
      </c>
      <c r="D4" s="28" t="s">
        <v>249</v>
      </c>
      <c r="E4" s="28" t="s">
        <v>250</v>
      </c>
      <c r="F4" s="28" t="s">
        <v>19</v>
      </c>
    </row>
    <row r="5" spans="2:9" x14ac:dyDescent="0.25">
      <c r="B5" s="45" t="s">
        <v>384</v>
      </c>
      <c r="C5" s="163">
        <v>0</v>
      </c>
      <c r="D5" s="163">
        <v>0</v>
      </c>
      <c r="E5" s="163">
        <v>0</v>
      </c>
      <c r="F5" s="163">
        <v>0</v>
      </c>
    </row>
    <row r="6" spans="2:9" x14ac:dyDescent="0.25">
      <c r="B6" s="45" t="s">
        <v>385</v>
      </c>
      <c r="C6" s="163">
        <v>781</v>
      </c>
      <c r="D6" s="163">
        <v>121</v>
      </c>
      <c r="E6" s="163">
        <v>284</v>
      </c>
      <c r="F6" s="163">
        <v>1186</v>
      </c>
    </row>
    <row r="7" spans="2:9" x14ac:dyDescent="0.25">
      <c r="B7" s="45" t="s">
        <v>386</v>
      </c>
      <c r="C7" s="163">
        <v>848</v>
      </c>
      <c r="D7" s="163">
        <v>204</v>
      </c>
      <c r="E7" s="163">
        <v>792</v>
      </c>
      <c r="F7" s="163">
        <v>1844</v>
      </c>
    </row>
    <row r="8" spans="2:9" x14ac:dyDescent="0.25">
      <c r="B8" s="70" t="s">
        <v>387</v>
      </c>
      <c r="C8" s="163">
        <v>409</v>
      </c>
      <c r="D8" s="163">
        <v>82</v>
      </c>
      <c r="E8" s="163">
        <v>446</v>
      </c>
      <c r="F8" s="163">
        <v>937</v>
      </c>
    </row>
    <row r="9" spans="2:9" x14ac:dyDescent="0.25">
      <c r="B9" s="70" t="s">
        <v>388</v>
      </c>
      <c r="C9" s="163">
        <v>302</v>
      </c>
      <c r="D9" s="163">
        <v>67</v>
      </c>
      <c r="E9" s="163">
        <v>303</v>
      </c>
      <c r="F9" s="163">
        <v>672</v>
      </c>
    </row>
    <row r="10" spans="2:9" x14ac:dyDescent="0.25">
      <c r="B10" s="70" t="s">
        <v>389</v>
      </c>
      <c r="C10" s="163">
        <v>311</v>
      </c>
      <c r="D10" s="163">
        <v>57</v>
      </c>
      <c r="E10" s="163">
        <v>275</v>
      </c>
      <c r="F10" s="163">
        <v>643</v>
      </c>
    </row>
    <row r="11" spans="2:9" x14ac:dyDescent="0.25">
      <c r="B11" s="70" t="s">
        <v>426</v>
      </c>
      <c r="C11" s="163">
        <v>138</v>
      </c>
      <c r="D11" s="163">
        <v>23</v>
      </c>
      <c r="E11" s="163">
        <v>89</v>
      </c>
      <c r="F11" s="163">
        <v>250</v>
      </c>
    </row>
    <row r="12" spans="2:9" x14ac:dyDescent="0.25">
      <c r="B12" s="35" t="s">
        <v>866</v>
      </c>
      <c r="C12" s="163">
        <v>170</v>
      </c>
      <c r="D12" s="163">
        <v>27</v>
      </c>
      <c r="E12" s="163">
        <v>83</v>
      </c>
      <c r="F12" s="163">
        <v>280</v>
      </c>
    </row>
    <row r="13" spans="2:9" x14ac:dyDescent="0.25">
      <c r="B13" s="35" t="s">
        <v>493</v>
      </c>
      <c r="C13" s="163">
        <v>55</v>
      </c>
      <c r="D13" s="163">
        <v>8</v>
      </c>
      <c r="E13" s="163">
        <v>38</v>
      </c>
      <c r="F13" s="163">
        <v>101</v>
      </c>
    </row>
    <row r="14" spans="2:9" x14ac:dyDescent="0.25">
      <c r="B14" s="35" t="s">
        <v>495</v>
      </c>
      <c r="C14" s="163">
        <v>50</v>
      </c>
      <c r="D14" s="163">
        <v>8</v>
      </c>
      <c r="E14" s="163">
        <v>24</v>
      </c>
      <c r="F14" s="163">
        <v>82</v>
      </c>
    </row>
    <row r="15" spans="2:9" x14ac:dyDescent="0.25">
      <c r="B15" s="35" t="s">
        <v>546</v>
      </c>
      <c r="C15" s="163">
        <v>33</v>
      </c>
      <c r="D15" s="163">
        <v>2</v>
      </c>
      <c r="E15" s="163">
        <v>17</v>
      </c>
      <c r="F15" s="163">
        <v>52</v>
      </c>
    </row>
    <row r="16" spans="2:9" x14ac:dyDescent="0.25">
      <c r="B16" s="162" t="s">
        <v>19</v>
      </c>
      <c r="C16" s="182">
        <v>3097</v>
      </c>
      <c r="D16" s="182">
        <v>599</v>
      </c>
      <c r="E16" s="182">
        <v>2351</v>
      </c>
      <c r="F16" s="182">
        <v>6047</v>
      </c>
    </row>
    <row r="17" spans="2:6" x14ac:dyDescent="0.25">
      <c r="B17" s="535"/>
      <c r="C17" s="535"/>
      <c r="D17" s="535"/>
      <c r="E17" s="535"/>
      <c r="F17" s="535"/>
    </row>
  </sheetData>
  <mergeCells count="4">
    <mergeCell ref="B2:F2"/>
    <mergeCell ref="B3:F3"/>
    <mergeCell ref="H2:I3"/>
    <mergeCell ref="B17:F17"/>
  </mergeCells>
  <hyperlinks>
    <hyperlink ref="H2:I3" location="'Table of Contents'!A1" display="Go To Table Of Contents" xr:uid="{00000000-0004-0000-2300-000000000000}"/>
  </hyperlink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13"/>
  <sheetViews>
    <sheetView showGridLines="0" workbookViewId="0">
      <selection activeCell="I2" sqref="I2:J3"/>
    </sheetView>
  </sheetViews>
  <sheetFormatPr defaultRowHeight="15" x14ac:dyDescent="0.25"/>
  <cols>
    <col min="1" max="1" width="1.85546875" style="39" customWidth="1"/>
    <col min="2" max="2" width="1.85546875" customWidth="1"/>
    <col min="3" max="3" width="24.7109375" style="12" customWidth="1"/>
    <col min="4" max="4" width="11.28515625" customWidth="1"/>
    <col min="5" max="5" width="10" customWidth="1"/>
    <col min="6" max="6" width="12.28515625" customWidth="1"/>
    <col min="7" max="7" width="12.7109375" customWidth="1"/>
    <col min="8" max="8" width="3.85546875" customWidth="1"/>
    <col min="9" max="10" width="6.7109375" customWidth="1"/>
  </cols>
  <sheetData>
    <row r="1" spans="3:10" ht="11.25" customHeight="1" x14ac:dyDescent="0.25"/>
    <row r="2" spans="3:10" ht="15" customHeight="1" x14ac:dyDescent="0.25">
      <c r="C2" s="509" t="s">
        <v>862</v>
      </c>
      <c r="D2" s="509"/>
      <c r="E2" s="509"/>
      <c r="F2" s="509"/>
      <c r="G2" s="509"/>
      <c r="I2" s="451" t="s">
        <v>307</v>
      </c>
      <c r="J2" s="451"/>
    </row>
    <row r="3" spans="3:10" x14ac:dyDescent="0.25">
      <c r="C3" s="510" t="s">
        <v>0</v>
      </c>
      <c r="D3" s="510"/>
      <c r="E3" s="510"/>
      <c r="F3" s="510"/>
      <c r="G3" s="510"/>
      <c r="I3" s="451"/>
      <c r="J3" s="451"/>
    </row>
    <row r="4" spans="3:10" ht="38.25" x14ac:dyDescent="0.25">
      <c r="C4" s="15" t="s">
        <v>178</v>
      </c>
      <c r="D4" s="15" t="s">
        <v>248</v>
      </c>
      <c r="E4" s="15" t="s">
        <v>249</v>
      </c>
      <c r="F4" s="15" t="s">
        <v>250</v>
      </c>
      <c r="G4" s="15" t="s">
        <v>19</v>
      </c>
    </row>
    <row r="5" spans="3:10" x14ac:dyDescent="0.25">
      <c r="C5" s="70" t="s">
        <v>181</v>
      </c>
      <c r="D5" s="163">
        <v>96</v>
      </c>
      <c r="E5" s="163">
        <v>39</v>
      </c>
      <c r="F5" s="163">
        <v>275</v>
      </c>
      <c r="G5" s="163">
        <v>410</v>
      </c>
    </row>
    <row r="6" spans="3:10" ht="16.5" customHeight="1" x14ac:dyDescent="0.25">
      <c r="C6" s="70" t="s">
        <v>182</v>
      </c>
      <c r="D6" s="163">
        <v>521</v>
      </c>
      <c r="E6" s="163">
        <v>104</v>
      </c>
      <c r="F6" s="163">
        <v>418</v>
      </c>
      <c r="G6" s="163">
        <v>1043</v>
      </c>
    </row>
    <row r="7" spans="3:10" x14ac:dyDescent="0.25">
      <c r="C7" s="70" t="s">
        <v>183</v>
      </c>
      <c r="D7" s="163">
        <v>128</v>
      </c>
      <c r="E7" s="163">
        <v>56</v>
      </c>
      <c r="F7" s="163">
        <v>345</v>
      </c>
      <c r="G7" s="163">
        <v>529</v>
      </c>
    </row>
    <row r="8" spans="3:10" x14ac:dyDescent="0.25">
      <c r="C8" s="70" t="s">
        <v>184</v>
      </c>
      <c r="D8" s="163">
        <v>912</v>
      </c>
      <c r="E8" s="163">
        <v>180</v>
      </c>
      <c r="F8" s="163">
        <v>414</v>
      </c>
      <c r="G8" s="163">
        <v>1506</v>
      </c>
    </row>
    <row r="9" spans="3:10" x14ac:dyDescent="0.25">
      <c r="C9" s="70" t="s">
        <v>185</v>
      </c>
      <c r="D9" s="163">
        <v>123</v>
      </c>
      <c r="E9" s="163">
        <v>46</v>
      </c>
      <c r="F9" s="163">
        <v>165</v>
      </c>
      <c r="G9" s="163">
        <v>334</v>
      </c>
    </row>
    <row r="10" spans="3:10" ht="15.75" customHeight="1" x14ac:dyDescent="0.25">
      <c r="C10" s="70" t="s">
        <v>186</v>
      </c>
      <c r="D10" s="163">
        <v>1211</v>
      </c>
      <c r="E10" s="163">
        <v>140</v>
      </c>
      <c r="F10" s="163">
        <v>555</v>
      </c>
      <c r="G10" s="163">
        <v>1906</v>
      </c>
    </row>
    <row r="11" spans="3:10" x14ac:dyDescent="0.25">
      <c r="C11" s="70" t="s">
        <v>187</v>
      </c>
      <c r="D11" s="163">
        <v>38</v>
      </c>
      <c r="E11" s="163">
        <v>20</v>
      </c>
      <c r="F11" s="163">
        <v>125</v>
      </c>
      <c r="G11" s="163">
        <v>183</v>
      </c>
    </row>
    <row r="12" spans="3:10" x14ac:dyDescent="0.25">
      <c r="C12" s="70" t="s">
        <v>188</v>
      </c>
      <c r="D12" s="163">
        <v>68</v>
      </c>
      <c r="E12" s="163">
        <v>14</v>
      </c>
      <c r="F12" s="163">
        <v>54</v>
      </c>
      <c r="G12" s="163">
        <v>136</v>
      </c>
    </row>
    <row r="13" spans="3:10" x14ac:dyDescent="0.25">
      <c r="C13" s="140" t="s">
        <v>12</v>
      </c>
      <c r="D13" s="181">
        <v>3097</v>
      </c>
      <c r="E13" s="181">
        <v>599</v>
      </c>
      <c r="F13" s="181">
        <v>2351</v>
      </c>
      <c r="G13" s="181">
        <v>6047</v>
      </c>
    </row>
  </sheetData>
  <mergeCells count="3">
    <mergeCell ref="C2:G2"/>
    <mergeCell ref="C3:G3"/>
    <mergeCell ref="I2:J3"/>
  </mergeCells>
  <hyperlinks>
    <hyperlink ref="I2:J3" location="'Table of Contents'!A1" display="Go To Table Of Contents" xr:uid="{00000000-0004-0000-2400-000000000000}"/>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12"/>
  <sheetViews>
    <sheetView showGridLines="0" workbookViewId="0">
      <selection activeCell="H2" sqref="H2:I3"/>
    </sheetView>
  </sheetViews>
  <sheetFormatPr defaultRowHeight="15" x14ac:dyDescent="0.25"/>
  <cols>
    <col min="1" max="1" width="1.85546875" customWidth="1"/>
    <col min="2" max="2" width="14" customWidth="1"/>
    <col min="3" max="3" width="15" customWidth="1"/>
    <col min="4" max="4" width="12.140625" customWidth="1"/>
    <col min="5" max="5" width="18" customWidth="1"/>
    <col min="6" max="6" width="13.85546875" customWidth="1"/>
    <col min="7" max="7" width="3.28515625" customWidth="1"/>
    <col min="8" max="9" width="7" customWidth="1"/>
  </cols>
  <sheetData>
    <row r="1" spans="2:9" ht="12" customHeight="1" x14ac:dyDescent="0.25"/>
    <row r="2" spans="2:9" ht="15" customHeight="1" x14ac:dyDescent="0.25">
      <c r="B2" s="509" t="s">
        <v>863</v>
      </c>
      <c r="C2" s="509"/>
      <c r="D2" s="509"/>
      <c r="E2" s="509"/>
      <c r="F2" s="509"/>
      <c r="H2" s="451" t="s">
        <v>307</v>
      </c>
      <c r="I2" s="451"/>
    </row>
    <row r="3" spans="2:9" x14ac:dyDescent="0.25">
      <c r="B3" s="490" t="s">
        <v>0</v>
      </c>
      <c r="C3" s="490"/>
      <c r="D3" s="490"/>
      <c r="E3" s="490"/>
      <c r="F3" s="490"/>
      <c r="H3" s="451"/>
      <c r="I3" s="451"/>
    </row>
    <row r="4" spans="2:9" ht="25.5" x14ac:dyDescent="0.25">
      <c r="B4" s="15" t="s">
        <v>334</v>
      </c>
      <c r="C4" s="28" t="s">
        <v>248</v>
      </c>
      <c r="D4" s="28" t="s">
        <v>249</v>
      </c>
      <c r="E4" s="28" t="s">
        <v>250</v>
      </c>
      <c r="F4" s="15" t="s">
        <v>19</v>
      </c>
    </row>
    <row r="5" spans="2:9" x14ac:dyDescent="0.25">
      <c r="B5" s="70" t="s">
        <v>323</v>
      </c>
      <c r="C5" s="163">
        <v>104</v>
      </c>
      <c r="D5" s="163">
        <v>2</v>
      </c>
      <c r="E5" s="163">
        <v>71</v>
      </c>
      <c r="F5" s="163">
        <v>177</v>
      </c>
    </row>
    <row r="6" spans="2:9" x14ac:dyDescent="0.25">
      <c r="B6" s="70" t="s">
        <v>267</v>
      </c>
      <c r="C6" s="163">
        <v>785</v>
      </c>
      <c r="D6" s="163">
        <v>83</v>
      </c>
      <c r="E6" s="163">
        <v>843</v>
      </c>
      <c r="F6" s="163">
        <v>1711</v>
      </c>
    </row>
    <row r="7" spans="2:9" x14ac:dyDescent="0.25">
      <c r="B7" s="70" t="s">
        <v>207</v>
      </c>
      <c r="C7" s="163">
        <v>528</v>
      </c>
      <c r="D7" s="163">
        <v>119</v>
      </c>
      <c r="E7" s="163">
        <v>768</v>
      </c>
      <c r="F7" s="163">
        <v>1415</v>
      </c>
    </row>
    <row r="8" spans="2:9" x14ac:dyDescent="0.25">
      <c r="B8" s="70" t="s">
        <v>208</v>
      </c>
      <c r="C8" s="163">
        <v>987</v>
      </c>
      <c r="D8" s="163">
        <v>173</v>
      </c>
      <c r="E8" s="163">
        <v>392</v>
      </c>
      <c r="F8" s="163">
        <v>1552</v>
      </c>
    </row>
    <row r="9" spans="2:9" x14ac:dyDescent="0.25">
      <c r="B9" s="70" t="s">
        <v>209</v>
      </c>
      <c r="C9" s="163">
        <v>612</v>
      </c>
      <c r="D9" s="163">
        <v>152</v>
      </c>
      <c r="E9" s="163">
        <v>243</v>
      </c>
      <c r="F9" s="163">
        <v>1007</v>
      </c>
    </row>
    <row r="10" spans="2:9" x14ac:dyDescent="0.25">
      <c r="B10" s="70" t="s">
        <v>210</v>
      </c>
      <c r="C10" s="163">
        <v>76</v>
      </c>
      <c r="D10" s="163">
        <v>68</v>
      </c>
      <c r="E10" s="163">
        <v>32</v>
      </c>
      <c r="F10" s="163">
        <v>176</v>
      </c>
    </row>
    <row r="11" spans="2:9" x14ac:dyDescent="0.25">
      <c r="B11" s="70" t="s">
        <v>865</v>
      </c>
      <c r="C11" s="163">
        <v>5</v>
      </c>
      <c r="D11" s="163">
        <v>2</v>
      </c>
      <c r="E11" s="163">
        <v>2</v>
      </c>
      <c r="F11" s="163">
        <v>9</v>
      </c>
    </row>
    <row r="12" spans="2:9" x14ac:dyDescent="0.25">
      <c r="B12" s="140" t="s">
        <v>19</v>
      </c>
      <c r="C12" s="181">
        <v>3097</v>
      </c>
      <c r="D12" s="181">
        <v>599</v>
      </c>
      <c r="E12" s="181">
        <v>2351</v>
      </c>
      <c r="F12" s="181">
        <v>6047</v>
      </c>
    </row>
  </sheetData>
  <mergeCells count="3">
    <mergeCell ref="B2:F2"/>
    <mergeCell ref="B3:F3"/>
    <mergeCell ref="H2:I3"/>
  </mergeCells>
  <hyperlinks>
    <hyperlink ref="H2:I3" location="'Table of Contents'!A1" display="Go To Table Of Contents" xr:uid="{00000000-0004-0000-25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56"/>
  <sheetViews>
    <sheetView showGridLines="0" topLeftCell="D1" zoomScaleNormal="100" workbookViewId="0">
      <selection activeCell="AA2" sqref="AA2:AB3"/>
    </sheetView>
  </sheetViews>
  <sheetFormatPr defaultRowHeight="15" x14ac:dyDescent="0.25"/>
  <cols>
    <col min="1" max="1" width="1.85546875" customWidth="1"/>
    <col min="5" max="5" width="15.28515625" customWidth="1"/>
    <col min="7" max="7" width="16.42578125" customWidth="1"/>
    <col min="8" max="8" width="3.28515625" customWidth="1"/>
    <col min="14" max="14" width="0.42578125" customWidth="1"/>
    <col min="15" max="15" width="48.85546875" hidden="1" customWidth="1"/>
    <col min="16" max="16" width="1.85546875" style="39" customWidth="1"/>
    <col min="17" max="17" width="1.85546875" customWidth="1"/>
    <col min="18" max="18" width="46.5703125" style="12" customWidth="1"/>
    <col min="19" max="19" width="14.42578125" style="12" customWidth="1"/>
    <col min="20" max="20" width="13.5703125" style="12" customWidth="1"/>
    <col min="21" max="21" width="13.7109375" style="12" customWidth="1"/>
    <col min="22" max="22" width="14.5703125" style="12" customWidth="1"/>
    <col min="23" max="23" width="17.7109375" style="12" customWidth="1"/>
    <col min="24" max="24" width="11.28515625" style="12" customWidth="1"/>
    <col min="25" max="25" width="13.28515625" style="12" customWidth="1"/>
    <col min="26" max="26" width="3.5703125" customWidth="1"/>
    <col min="27" max="27" width="6" customWidth="1"/>
    <col min="28" max="28" width="8" customWidth="1"/>
  </cols>
  <sheetData>
    <row r="1" spans="2:28" ht="12" customHeight="1" x14ac:dyDescent="0.25"/>
    <row r="2" spans="2:28" ht="15.75" x14ac:dyDescent="0.25">
      <c r="B2" s="412"/>
      <c r="C2" s="412"/>
      <c r="D2" s="412"/>
      <c r="E2" s="412"/>
      <c r="F2" s="412"/>
      <c r="G2" s="412"/>
      <c r="H2" s="41"/>
      <c r="I2" s="412"/>
      <c r="J2" s="412"/>
      <c r="K2" s="412"/>
      <c r="L2" s="412"/>
      <c r="M2" s="412"/>
      <c r="N2" s="412"/>
      <c r="O2" s="412"/>
      <c r="R2" s="414" t="s">
        <v>549</v>
      </c>
      <c r="S2" s="414"/>
      <c r="T2" s="414"/>
      <c r="U2" s="414"/>
      <c r="V2" s="414"/>
      <c r="W2" s="414"/>
      <c r="X2" s="414"/>
      <c r="Y2" s="414"/>
      <c r="AA2" s="400" t="s">
        <v>307</v>
      </c>
      <c r="AB2" s="400"/>
    </row>
    <row r="3" spans="2:28" ht="28.5" customHeight="1" x14ac:dyDescent="0.25">
      <c r="R3" s="415" t="s">
        <v>14</v>
      </c>
      <c r="S3" s="418" t="s">
        <v>15</v>
      </c>
      <c r="T3" s="419"/>
      <c r="U3" s="419"/>
      <c r="V3" s="419"/>
      <c r="W3" s="419"/>
      <c r="X3" s="419"/>
      <c r="Y3" s="420"/>
      <c r="AA3" s="400"/>
      <c r="AB3" s="400"/>
    </row>
    <row r="4" spans="2:28" x14ac:dyDescent="0.25">
      <c r="R4" s="416"/>
      <c r="S4" s="416" t="s">
        <v>3</v>
      </c>
      <c r="T4" s="421" t="s">
        <v>16</v>
      </c>
      <c r="U4" s="421"/>
      <c r="V4" s="421"/>
      <c r="W4" s="421"/>
      <c r="X4" s="421"/>
      <c r="Y4" s="422" t="s">
        <v>17</v>
      </c>
    </row>
    <row r="5" spans="2:28" ht="40.5" x14ac:dyDescent="0.25">
      <c r="R5" s="417"/>
      <c r="S5" s="417"/>
      <c r="T5" s="4" t="s">
        <v>5</v>
      </c>
      <c r="U5" s="4" t="s">
        <v>18</v>
      </c>
      <c r="V5" s="4" t="s">
        <v>7</v>
      </c>
      <c r="W5" s="4" t="s">
        <v>8</v>
      </c>
      <c r="X5" s="5" t="s">
        <v>19</v>
      </c>
      <c r="Y5" s="423"/>
    </row>
    <row r="6" spans="2:28" ht="18" customHeight="1" x14ac:dyDescent="0.25">
      <c r="R6" s="151" t="s">
        <v>20</v>
      </c>
      <c r="S6" s="253">
        <v>3242</v>
      </c>
      <c r="T6" s="253">
        <v>450</v>
      </c>
      <c r="U6" s="253">
        <v>468</v>
      </c>
      <c r="V6" s="253">
        <v>600</v>
      </c>
      <c r="W6" s="253">
        <v>1181</v>
      </c>
      <c r="X6" s="254">
        <v>2699</v>
      </c>
      <c r="Y6" s="254">
        <v>543</v>
      </c>
    </row>
    <row r="7" spans="2:28" ht="18.75" customHeight="1" x14ac:dyDescent="0.25">
      <c r="R7" s="76" t="s">
        <v>21</v>
      </c>
      <c r="S7" s="255">
        <v>428</v>
      </c>
      <c r="T7" s="256">
        <v>53</v>
      </c>
      <c r="U7" s="256">
        <v>60</v>
      </c>
      <c r="V7" s="256">
        <v>73</v>
      </c>
      <c r="W7" s="256">
        <v>158</v>
      </c>
      <c r="X7" s="256">
        <v>344</v>
      </c>
      <c r="Y7" s="256">
        <v>84</v>
      </c>
      <c r="AA7" s="109"/>
    </row>
    <row r="8" spans="2:28" ht="17.25" customHeight="1" x14ac:dyDescent="0.25">
      <c r="R8" s="77" t="s">
        <v>22</v>
      </c>
      <c r="S8" s="255">
        <v>354</v>
      </c>
      <c r="T8" s="256">
        <v>56</v>
      </c>
      <c r="U8" s="256">
        <v>70</v>
      </c>
      <c r="V8" s="256">
        <v>64</v>
      </c>
      <c r="W8" s="256">
        <v>110</v>
      </c>
      <c r="X8" s="256">
        <v>300</v>
      </c>
      <c r="Y8" s="256">
        <v>54</v>
      </c>
      <c r="AA8" s="109"/>
    </row>
    <row r="9" spans="2:28" ht="20.25" customHeight="1" x14ac:dyDescent="0.25">
      <c r="R9" s="76" t="s">
        <v>23</v>
      </c>
      <c r="S9" s="255">
        <v>226</v>
      </c>
      <c r="T9" s="256">
        <v>27</v>
      </c>
      <c r="U9" s="256">
        <v>28</v>
      </c>
      <c r="V9" s="256">
        <v>33</v>
      </c>
      <c r="W9" s="256">
        <v>103</v>
      </c>
      <c r="X9" s="256">
        <v>191</v>
      </c>
      <c r="Y9" s="256">
        <v>35</v>
      </c>
      <c r="AA9" s="109"/>
    </row>
    <row r="10" spans="2:28" ht="16.5" customHeight="1" x14ac:dyDescent="0.25">
      <c r="R10" s="77" t="s">
        <v>24</v>
      </c>
      <c r="S10" s="255">
        <v>174</v>
      </c>
      <c r="T10" s="256">
        <v>26</v>
      </c>
      <c r="U10" s="256">
        <v>28</v>
      </c>
      <c r="V10" s="256">
        <v>30</v>
      </c>
      <c r="W10" s="256">
        <v>54</v>
      </c>
      <c r="X10" s="256">
        <v>138</v>
      </c>
      <c r="Y10" s="256">
        <v>36</v>
      </c>
      <c r="AA10" s="109"/>
    </row>
    <row r="11" spans="2:28" ht="15" customHeight="1" x14ac:dyDescent="0.25">
      <c r="R11" s="76" t="s">
        <v>25</v>
      </c>
      <c r="S11" s="255">
        <v>351</v>
      </c>
      <c r="T11" s="256">
        <v>64</v>
      </c>
      <c r="U11" s="256">
        <v>61</v>
      </c>
      <c r="V11" s="256">
        <v>48</v>
      </c>
      <c r="W11" s="256">
        <v>118</v>
      </c>
      <c r="X11" s="256">
        <v>291</v>
      </c>
      <c r="Y11" s="256">
        <v>60</v>
      </c>
      <c r="AA11" s="109"/>
    </row>
    <row r="12" spans="2:28" ht="15" customHeight="1" x14ac:dyDescent="0.25">
      <c r="R12" s="77" t="s">
        <v>26</v>
      </c>
      <c r="S12" s="255">
        <v>549</v>
      </c>
      <c r="T12" s="256">
        <v>64</v>
      </c>
      <c r="U12" s="256">
        <v>82</v>
      </c>
      <c r="V12" s="256">
        <v>78</v>
      </c>
      <c r="W12" s="256">
        <v>241</v>
      </c>
      <c r="X12" s="256">
        <v>465</v>
      </c>
      <c r="Y12" s="256">
        <v>84</v>
      </c>
      <c r="AA12" s="109"/>
    </row>
    <row r="13" spans="2:28" ht="18.75" customHeight="1" x14ac:dyDescent="0.25">
      <c r="R13" s="76" t="s">
        <v>27</v>
      </c>
      <c r="S13" s="255">
        <v>379</v>
      </c>
      <c r="T13" s="256">
        <v>49</v>
      </c>
      <c r="U13" s="256">
        <v>57</v>
      </c>
      <c r="V13" s="256">
        <v>77</v>
      </c>
      <c r="W13" s="256">
        <v>133</v>
      </c>
      <c r="X13" s="256">
        <v>316</v>
      </c>
      <c r="Y13" s="256">
        <v>63</v>
      </c>
      <c r="AA13" s="109"/>
    </row>
    <row r="14" spans="2:28" ht="15.75" customHeight="1" x14ac:dyDescent="0.25">
      <c r="R14" s="77" t="s">
        <v>28</v>
      </c>
      <c r="S14" s="255">
        <v>526</v>
      </c>
      <c r="T14" s="256">
        <v>67</v>
      </c>
      <c r="U14" s="256">
        <v>47</v>
      </c>
      <c r="V14" s="256">
        <v>143</v>
      </c>
      <c r="W14" s="256">
        <v>193</v>
      </c>
      <c r="X14" s="256">
        <v>450</v>
      </c>
      <c r="Y14" s="256">
        <v>76</v>
      </c>
      <c r="AA14" s="109"/>
    </row>
    <row r="15" spans="2:28" x14ac:dyDescent="0.25">
      <c r="R15" s="153" t="s">
        <v>29</v>
      </c>
      <c r="S15" s="255">
        <v>255</v>
      </c>
      <c r="T15" s="256">
        <v>44</v>
      </c>
      <c r="U15" s="256">
        <v>35</v>
      </c>
      <c r="V15" s="256">
        <v>54</v>
      </c>
      <c r="W15" s="256">
        <v>71</v>
      </c>
      <c r="X15" s="256">
        <v>204</v>
      </c>
      <c r="Y15" s="256">
        <v>51</v>
      </c>
      <c r="AA15" s="109"/>
    </row>
    <row r="16" spans="2:28" x14ac:dyDescent="0.25">
      <c r="R16" s="154" t="s">
        <v>30</v>
      </c>
      <c r="S16" s="257">
        <v>1928</v>
      </c>
      <c r="T16" s="257">
        <v>358</v>
      </c>
      <c r="U16" s="257">
        <v>307</v>
      </c>
      <c r="V16" s="257">
        <v>239</v>
      </c>
      <c r="W16" s="257">
        <v>549</v>
      </c>
      <c r="X16" s="258">
        <v>1453</v>
      </c>
      <c r="Y16" s="258">
        <v>475</v>
      </c>
      <c r="AA16" s="109">
        <f>SUM(T16+U16)</f>
        <v>665</v>
      </c>
    </row>
    <row r="17" spans="2:27" ht="14.25" customHeight="1" x14ac:dyDescent="0.25">
      <c r="R17" s="76" t="s">
        <v>31</v>
      </c>
      <c r="S17" s="255">
        <v>552</v>
      </c>
      <c r="T17" s="256">
        <v>115</v>
      </c>
      <c r="U17" s="256">
        <v>86</v>
      </c>
      <c r="V17" s="256">
        <v>79</v>
      </c>
      <c r="W17" s="256">
        <v>88</v>
      </c>
      <c r="X17" s="259">
        <v>368</v>
      </c>
      <c r="Y17" s="259">
        <v>184</v>
      </c>
      <c r="AA17" s="109"/>
    </row>
    <row r="18" spans="2:27" ht="14.25" customHeight="1" x14ac:dyDescent="0.25">
      <c r="R18" s="77" t="s">
        <v>32</v>
      </c>
      <c r="S18" s="255">
        <v>252</v>
      </c>
      <c r="T18" s="256">
        <v>35</v>
      </c>
      <c r="U18" s="256">
        <v>44</v>
      </c>
      <c r="V18" s="256">
        <v>25</v>
      </c>
      <c r="W18" s="256">
        <v>94</v>
      </c>
      <c r="X18" s="259">
        <v>198</v>
      </c>
      <c r="Y18" s="259">
        <v>54</v>
      </c>
      <c r="AA18" s="109"/>
    </row>
    <row r="19" spans="2:27" ht="16.5" customHeight="1" x14ac:dyDescent="0.25">
      <c r="B19" s="412"/>
      <c r="C19" s="412"/>
      <c r="D19" s="412"/>
      <c r="E19" s="412"/>
      <c r="F19" s="412"/>
      <c r="G19" s="412"/>
      <c r="H19" s="42"/>
      <c r="I19" s="412"/>
      <c r="J19" s="412"/>
      <c r="K19" s="412"/>
      <c r="L19" s="412"/>
      <c r="M19" s="412"/>
      <c r="N19" s="412"/>
      <c r="O19" s="412"/>
      <c r="R19" s="76" t="s">
        <v>33</v>
      </c>
      <c r="S19" s="255">
        <v>12</v>
      </c>
      <c r="T19" s="256">
        <v>2</v>
      </c>
      <c r="U19" s="256">
        <v>4</v>
      </c>
      <c r="V19" s="256">
        <v>1</v>
      </c>
      <c r="W19" s="256">
        <v>2</v>
      </c>
      <c r="X19" s="259">
        <v>9</v>
      </c>
      <c r="Y19" s="259">
        <v>3</v>
      </c>
      <c r="AA19" s="109"/>
    </row>
    <row r="20" spans="2:27" ht="16.5" customHeight="1" x14ac:dyDescent="0.25">
      <c r="R20" s="155" t="s">
        <v>34</v>
      </c>
      <c r="S20" s="255">
        <v>1112</v>
      </c>
      <c r="T20" s="256">
        <v>206</v>
      </c>
      <c r="U20" s="256">
        <v>173</v>
      </c>
      <c r="V20" s="256">
        <v>134</v>
      </c>
      <c r="W20" s="256">
        <v>365</v>
      </c>
      <c r="X20" s="259">
        <v>878</v>
      </c>
      <c r="Y20" s="259">
        <v>234</v>
      </c>
      <c r="AA20" s="109"/>
    </row>
    <row r="21" spans="2:27" ht="15.75" customHeight="1" x14ac:dyDescent="0.25">
      <c r="R21" s="74" t="s">
        <v>35</v>
      </c>
      <c r="S21" s="251">
        <v>1081</v>
      </c>
      <c r="T21" s="259">
        <v>211</v>
      </c>
      <c r="U21" s="259">
        <v>179</v>
      </c>
      <c r="V21" s="259">
        <v>169</v>
      </c>
      <c r="W21" s="259">
        <v>235</v>
      </c>
      <c r="X21" s="259">
        <v>794</v>
      </c>
      <c r="Y21" s="259">
        <v>287</v>
      </c>
      <c r="AA21" s="109">
        <f>SUM(T21+U21)</f>
        <v>390</v>
      </c>
    </row>
    <row r="22" spans="2:27" ht="15.75" customHeight="1" x14ac:dyDescent="0.25">
      <c r="R22" s="75" t="s">
        <v>36</v>
      </c>
      <c r="S22" s="251">
        <v>877</v>
      </c>
      <c r="T22" s="259">
        <v>119</v>
      </c>
      <c r="U22" s="259">
        <v>84</v>
      </c>
      <c r="V22" s="259">
        <v>98</v>
      </c>
      <c r="W22" s="259">
        <v>392</v>
      </c>
      <c r="X22" s="259">
        <v>693</v>
      </c>
      <c r="Y22" s="259">
        <v>184</v>
      </c>
      <c r="AA22" s="109">
        <f t="shared" ref="AA22:AA27" si="0">SUM(T22+U22)</f>
        <v>203</v>
      </c>
    </row>
    <row r="23" spans="2:27" ht="15.75" customHeight="1" x14ac:dyDescent="0.25">
      <c r="R23" s="74" t="s">
        <v>37</v>
      </c>
      <c r="S23" s="251">
        <v>177</v>
      </c>
      <c r="T23" s="259">
        <v>37</v>
      </c>
      <c r="U23" s="259">
        <v>30</v>
      </c>
      <c r="V23" s="259">
        <v>32</v>
      </c>
      <c r="W23" s="259">
        <v>44</v>
      </c>
      <c r="X23" s="259">
        <v>143</v>
      </c>
      <c r="Y23" s="259">
        <v>34</v>
      </c>
      <c r="AA23" s="109">
        <f t="shared" si="0"/>
        <v>67</v>
      </c>
    </row>
    <row r="24" spans="2:27" ht="15" customHeight="1" x14ac:dyDescent="0.25">
      <c r="R24" s="75" t="s">
        <v>38</v>
      </c>
      <c r="S24" s="251">
        <v>235</v>
      </c>
      <c r="T24" s="259">
        <v>30</v>
      </c>
      <c r="U24" s="259">
        <v>25</v>
      </c>
      <c r="V24" s="259">
        <v>54</v>
      </c>
      <c r="W24" s="259">
        <v>94</v>
      </c>
      <c r="X24" s="259">
        <v>203</v>
      </c>
      <c r="Y24" s="259">
        <v>32</v>
      </c>
      <c r="AA24" s="109">
        <f t="shared" si="0"/>
        <v>55</v>
      </c>
    </row>
    <row r="25" spans="2:27" ht="14.25" customHeight="1" x14ac:dyDescent="0.25">
      <c r="R25" s="74" t="s">
        <v>39</v>
      </c>
      <c r="S25" s="251">
        <v>247</v>
      </c>
      <c r="T25" s="259">
        <v>28</v>
      </c>
      <c r="U25" s="259">
        <v>28</v>
      </c>
      <c r="V25" s="259">
        <v>25</v>
      </c>
      <c r="W25" s="259">
        <v>103</v>
      </c>
      <c r="X25" s="259">
        <v>184</v>
      </c>
      <c r="Y25" s="259">
        <v>63</v>
      </c>
      <c r="AA25" s="109">
        <f t="shared" si="0"/>
        <v>56</v>
      </c>
    </row>
    <row r="26" spans="2:27" x14ac:dyDescent="0.25">
      <c r="R26" s="75" t="s">
        <v>29</v>
      </c>
      <c r="S26" s="251">
        <v>1046</v>
      </c>
      <c r="T26" s="251">
        <v>133</v>
      </c>
      <c r="U26" s="251">
        <v>139</v>
      </c>
      <c r="V26" s="251">
        <v>159</v>
      </c>
      <c r="W26" s="251">
        <v>354</v>
      </c>
      <c r="X26" s="259">
        <v>785</v>
      </c>
      <c r="Y26" s="259">
        <v>261</v>
      </c>
      <c r="AA26" s="109">
        <f t="shared" si="0"/>
        <v>272</v>
      </c>
    </row>
    <row r="27" spans="2:27" x14ac:dyDescent="0.25">
      <c r="R27" s="169" t="s">
        <v>19</v>
      </c>
      <c r="S27" s="260">
        <v>8833</v>
      </c>
      <c r="T27" s="260">
        <v>1366</v>
      </c>
      <c r="U27" s="260">
        <v>1260</v>
      </c>
      <c r="V27" s="260">
        <v>1376</v>
      </c>
      <c r="W27" s="260">
        <v>2952</v>
      </c>
      <c r="X27" s="260">
        <v>6954</v>
      </c>
      <c r="Y27" s="260">
        <v>1879</v>
      </c>
      <c r="AA27" s="109">
        <f t="shared" si="0"/>
        <v>2626</v>
      </c>
    </row>
    <row r="28" spans="2:27" x14ac:dyDescent="0.25">
      <c r="R28" s="413" t="s">
        <v>40</v>
      </c>
      <c r="S28" s="413"/>
      <c r="T28" s="413"/>
      <c r="U28" s="413"/>
      <c r="V28" s="413"/>
      <c r="W28" s="413"/>
      <c r="X28" s="413"/>
      <c r="Y28" s="413"/>
      <c r="AA28" s="109"/>
    </row>
    <row r="29" spans="2:27" x14ac:dyDescent="0.25">
      <c r="AA29" s="109"/>
    </row>
    <row r="30" spans="2:27" x14ac:dyDescent="0.25">
      <c r="R30" s="112"/>
      <c r="S30" s="112"/>
      <c r="T30" s="112"/>
      <c r="U30" s="112"/>
      <c r="V30" s="112"/>
      <c r="W30" s="112"/>
    </row>
    <row r="31" spans="2:27" ht="18" customHeight="1" x14ac:dyDescent="0.25">
      <c r="R31" s="116" t="s">
        <v>14</v>
      </c>
      <c r="S31" s="117" t="s">
        <v>3</v>
      </c>
      <c r="T31" s="117" t="s">
        <v>272</v>
      </c>
      <c r="U31" s="117" t="s">
        <v>7</v>
      </c>
      <c r="V31" s="117" t="s">
        <v>8</v>
      </c>
      <c r="W31" s="112"/>
    </row>
    <row r="32" spans="2:27" x14ac:dyDescent="0.25">
      <c r="R32" s="118" t="s">
        <v>20</v>
      </c>
      <c r="S32" s="119">
        <f>S6</f>
        <v>3242</v>
      </c>
      <c r="T32" s="110">
        <v>475</v>
      </c>
      <c r="U32" s="119">
        <f>V6</f>
        <v>600</v>
      </c>
      <c r="V32" s="119">
        <f>W6</f>
        <v>1181</v>
      </c>
      <c r="W32" s="112"/>
    </row>
    <row r="33" spans="18:23" x14ac:dyDescent="0.25">
      <c r="R33" s="118" t="s">
        <v>273</v>
      </c>
      <c r="S33" s="119">
        <f>S16</f>
        <v>1928</v>
      </c>
      <c r="T33" s="110">
        <v>320</v>
      </c>
      <c r="U33" s="119">
        <v>59</v>
      </c>
      <c r="V33" s="119">
        <f>W16</f>
        <v>549</v>
      </c>
      <c r="W33" s="112"/>
    </row>
    <row r="34" spans="18:23" x14ac:dyDescent="0.25">
      <c r="R34" s="118" t="s">
        <v>35</v>
      </c>
      <c r="S34" s="119">
        <f t="shared" ref="S34:S39" si="1">S21</f>
        <v>1081</v>
      </c>
      <c r="T34" s="110">
        <v>166</v>
      </c>
      <c r="U34" s="119">
        <f t="shared" ref="U34:V39" si="2">V21</f>
        <v>169</v>
      </c>
      <c r="V34" s="119">
        <f t="shared" si="2"/>
        <v>235</v>
      </c>
      <c r="W34" s="112"/>
    </row>
    <row r="35" spans="18:23" x14ac:dyDescent="0.25">
      <c r="R35" s="118" t="s">
        <v>274</v>
      </c>
      <c r="S35" s="119">
        <f t="shared" si="1"/>
        <v>877</v>
      </c>
      <c r="T35" s="110">
        <v>105</v>
      </c>
      <c r="U35" s="119">
        <v>27</v>
      </c>
      <c r="V35" s="119">
        <f t="shared" si="2"/>
        <v>392</v>
      </c>
      <c r="W35" s="112"/>
    </row>
    <row r="36" spans="18:23" x14ac:dyDescent="0.25">
      <c r="R36" s="118" t="s">
        <v>275</v>
      </c>
      <c r="S36" s="119">
        <f t="shared" si="1"/>
        <v>177</v>
      </c>
      <c r="T36" s="110">
        <v>37</v>
      </c>
      <c r="U36" s="119">
        <f t="shared" si="2"/>
        <v>32</v>
      </c>
      <c r="V36" s="119">
        <f t="shared" si="2"/>
        <v>44</v>
      </c>
      <c r="W36" s="112"/>
    </row>
    <row r="37" spans="18:23" x14ac:dyDescent="0.25">
      <c r="R37" s="118" t="s">
        <v>276</v>
      </c>
      <c r="S37" s="119">
        <f t="shared" si="1"/>
        <v>235</v>
      </c>
      <c r="T37" s="110">
        <v>22</v>
      </c>
      <c r="U37" s="119">
        <v>23</v>
      </c>
      <c r="V37" s="119">
        <f t="shared" si="2"/>
        <v>94</v>
      </c>
      <c r="W37" s="112"/>
    </row>
    <row r="38" spans="18:23" x14ac:dyDescent="0.25">
      <c r="R38" s="118" t="s">
        <v>277</v>
      </c>
      <c r="S38" s="119">
        <f t="shared" si="1"/>
        <v>247</v>
      </c>
      <c r="T38" s="110">
        <v>33</v>
      </c>
      <c r="U38" s="119">
        <f t="shared" si="2"/>
        <v>25</v>
      </c>
      <c r="V38" s="119">
        <f t="shared" si="2"/>
        <v>103</v>
      </c>
      <c r="W38" s="112"/>
    </row>
    <row r="39" spans="18:23" x14ac:dyDescent="0.25">
      <c r="R39" s="118" t="s">
        <v>29</v>
      </c>
      <c r="S39" s="119">
        <f t="shared" si="1"/>
        <v>1046</v>
      </c>
      <c r="T39" s="110">
        <v>118</v>
      </c>
      <c r="U39" s="119">
        <f t="shared" si="2"/>
        <v>159</v>
      </c>
      <c r="V39" s="119">
        <f t="shared" si="2"/>
        <v>354</v>
      </c>
      <c r="W39" s="112"/>
    </row>
    <row r="40" spans="18:23" x14ac:dyDescent="0.25">
      <c r="R40" s="118" t="s">
        <v>19</v>
      </c>
      <c r="S40" s="120">
        <f>SUM(S32:S39)</f>
        <v>8833</v>
      </c>
      <c r="T40" s="110">
        <f>SUM(T32:T39)</f>
        <v>1276</v>
      </c>
      <c r="U40" s="120">
        <f>SUM(U32:U39)</f>
        <v>1094</v>
      </c>
      <c r="V40" s="120">
        <f>SUM(V32:V39)</f>
        <v>2952</v>
      </c>
      <c r="W40" s="112"/>
    </row>
    <row r="41" spans="18:23" x14ac:dyDescent="0.25">
      <c r="R41" s="112"/>
      <c r="S41" s="112"/>
      <c r="T41" s="112"/>
      <c r="U41" s="112"/>
      <c r="V41" s="112"/>
      <c r="W41" s="112"/>
    </row>
    <row r="42" spans="18:23" x14ac:dyDescent="0.25">
      <c r="R42" s="112"/>
      <c r="S42" s="112"/>
      <c r="T42" s="112"/>
      <c r="U42" s="112"/>
      <c r="V42" s="112"/>
      <c r="W42" s="112"/>
    </row>
    <row r="43" spans="18:23" x14ac:dyDescent="0.25">
      <c r="R43" s="112"/>
      <c r="S43" s="112"/>
      <c r="T43" s="112"/>
      <c r="U43" s="112"/>
      <c r="V43" s="112"/>
      <c r="W43" s="112"/>
    </row>
    <row r="44" spans="18:23" ht="40.5" x14ac:dyDescent="0.25">
      <c r="R44" s="116" t="s">
        <v>14</v>
      </c>
      <c r="S44" s="117" t="s">
        <v>3</v>
      </c>
      <c r="T44" s="117" t="s">
        <v>5</v>
      </c>
      <c r="U44" s="117" t="s">
        <v>7</v>
      </c>
      <c r="V44" s="117" t="s">
        <v>8</v>
      </c>
      <c r="W44" s="112"/>
    </row>
    <row r="45" spans="18:23" x14ac:dyDescent="0.25">
      <c r="R45" s="112"/>
      <c r="S45" s="121"/>
      <c r="T45" s="121"/>
      <c r="U45" s="121"/>
      <c r="V45" s="121"/>
      <c r="W45" s="112"/>
    </row>
    <row r="46" spans="18:23" x14ac:dyDescent="0.25">
      <c r="R46" s="118" t="s">
        <v>20</v>
      </c>
      <c r="S46" s="122">
        <f>1994/4946</f>
        <v>0.40315406389001213</v>
      </c>
      <c r="T46" s="122">
        <f>475/1276</f>
        <v>0.37225705329153608</v>
      </c>
      <c r="U46" s="122">
        <f>U32/U40</f>
        <v>0.54844606946983543</v>
      </c>
      <c r="V46" s="122">
        <f>V32/V40</f>
        <v>0.40006775067750677</v>
      </c>
      <c r="W46" s="112"/>
    </row>
    <row r="47" spans="18:23" x14ac:dyDescent="0.25">
      <c r="R47" s="118" t="s">
        <v>273</v>
      </c>
      <c r="S47" s="122">
        <f>989/4946</f>
        <v>0.19995956328346137</v>
      </c>
      <c r="T47" s="122">
        <f>320/1276</f>
        <v>0.2507836990595611</v>
      </c>
      <c r="U47" s="122">
        <f>U33/U40</f>
        <v>5.3930530164533821E-2</v>
      </c>
      <c r="V47" s="122">
        <f>V33/V40</f>
        <v>0.18597560975609756</v>
      </c>
      <c r="W47" s="112"/>
    </row>
    <row r="48" spans="18:23" x14ac:dyDescent="0.25">
      <c r="R48" s="118" t="s">
        <v>35</v>
      </c>
      <c r="S48" s="122">
        <f>538/4946</f>
        <v>0.1087747674888799</v>
      </c>
      <c r="T48" s="122">
        <f>166/1276</f>
        <v>0.13009404388714735</v>
      </c>
      <c r="U48" s="122">
        <f>U34/U40</f>
        <v>0.15447897623400367</v>
      </c>
      <c r="V48" s="122">
        <f>V34/V40</f>
        <v>7.9607046070460707E-2</v>
      </c>
      <c r="W48" s="112"/>
    </row>
    <row r="49" spans="18:23" x14ac:dyDescent="0.25">
      <c r="R49" s="118" t="s">
        <v>274</v>
      </c>
      <c r="S49" s="122">
        <f>494/4946</f>
        <v>9.9878689850384145E-2</v>
      </c>
      <c r="T49" s="122">
        <f>105/1276</f>
        <v>8.2288401253918494E-2</v>
      </c>
      <c r="U49" s="122">
        <f>U35/U40</f>
        <v>2.4680073126142597E-2</v>
      </c>
      <c r="V49" s="122">
        <f>V35/V40</f>
        <v>0.13279132791327913</v>
      </c>
      <c r="W49" s="112"/>
    </row>
    <row r="50" spans="18:23" x14ac:dyDescent="0.25">
      <c r="R50" s="118" t="s">
        <v>275</v>
      </c>
      <c r="S50" s="122">
        <f>107/4946</f>
        <v>2.163364334816013E-2</v>
      </c>
      <c r="T50" s="122">
        <f>37/1276</f>
        <v>2.8996865203761754E-2</v>
      </c>
      <c r="U50" s="122">
        <f>U36/U40</f>
        <v>2.9250457038391225E-2</v>
      </c>
      <c r="V50" s="122">
        <f>V36/V40</f>
        <v>1.4905149051490514E-2</v>
      </c>
      <c r="W50" s="112"/>
    </row>
    <row r="51" spans="18:23" x14ac:dyDescent="0.25">
      <c r="R51" s="118" t="s">
        <v>276</v>
      </c>
      <c r="S51" s="122">
        <f>148/4946</f>
        <v>2.9923170238576626E-2</v>
      </c>
      <c r="T51" s="122">
        <f>22/1276</f>
        <v>1.7241379310344827E-2</v>
      </c>
      <c r="U51" s="122">
        <f>U37/U40</f>
        <v>2.1023765996343691E-2</v>
      </c>
      <c r="V51" s="122">
        <f>V37/V40</f>
        <v>3.1842818428184282E-2</v>
      </c>
      <c r="W51" s="112"/>
    </row>
    <row r="52" spans="18:23" x14ac:dyDescent="0.25">
      <c r="R52" s="118" t="s">
        <v>277</v>
      </c>
      <c r="S52" s="122">
        <f>144/4946</f>
        <v>2.9114435907804288E-2</v>
      </c>
      <c r="T52" s="122">
        <f>33/1276</f>
        <v>2.5862068965517241E-2</v>
      </c>
      <c r="U52" s="122">
        <f>U38/U40</f>
        <v>2.2851919561243144E-2</v>
      </c>
      <c r="V52" s="122">
        <f>V38/V40</f>
        <v>3.4891598915989162E-2</v>
      </c>
      <c r="W52" s="112"/>
    </row>
    <row r="53" spans="18:23" x14ac:dyDescent="0.25">
      <c r="R53" s="118" t="s">
        <v>29</v>
      </c>
      <c r="S53" s="122">
        <f>532/4946</f>
        <v>0.10756166599272139</v>
      </c>
      <c r="T53" s="122">
        <f>118/1276</f>
        <v>9.2476489028213163E-2</v>
      </c>
      <c r="U53" s="122">
        <f>U39/U40</f>
        <v>0.1453382084095064</v>
      </c>
      <c r="V53" s="122">
        <f>V39/V40</f>
        <v>0.11991869918699187</v>
      </c>
      <c r="W53" s="112"/>
    </row>
    <row r="54" spans="18:23" x14ac:dyDescent="0.25">
      <c r="R54" s="118"/>
      <c r="S54" s="112"/>
      <c r="T54" s="112"/>
      <c r="U54" s="112"/>
      <c r="V54" s="112"/>
      <c r="W54" s="112"/>
    </row>
    <row r="55" spans="18:23" x14ac:dyDescent="0.25">
      <c r="R55" s="112"/>
      <c r="S55" s="112"/>
      <c r="T55" s="112"/>
      <c r="U55" s="112"/>
      <c r="V55" s="112"/>
      <c r="W55" s="112"/>
    </row>
    <row r="56" spans="18:23" x14ac:dyDescent="0.25">
      <c r="R56" s="112"/>
      <c r="S56" s="112"/>
      <c r="T56" s="112"/>
      <c r="U56" s="112"/>
      <c r="V56" s="112"/>
      <c r="W56" s="112"/>
    </row>
  </sheetData>
  <mergeCells count="12">
    <mergeCell ref="AA2:AB3"/>
    <mergeCell ref="B2:G2"/>
    <mergeCell ref="I2:O2"/>
    <mergeCell ref="I19:O19"/>
    <mergeCell ref="R28:Y28"/>
    <mergeCell ref="R2:Y2"/>
    <mergeCell ref="R3:R5"/>
    <mergeCell ref="S3:Y3"/>
    <mergeCell ref="S4:S5"/>
    <mergeCell ref="T4:X4"/>
    <mergeCell ref="Y4:Y5"/>
    <mergeCell ref="B19:G19"/>
  </mergeCells>
  <hyperlinks>
    <hyperlink ref="AA2:AB3" location="'Table of Contents'!A1" display="Go to Table of Contents" xr:uid="{00000000-0004-0000-0300-00000000000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1"/>
  <sheetViews>
    <sheetView showGridLines="0" workbookViewId="0">
      <selection activeCell="J2" sqref="J2:K4"/>
    </sheetView>
  </sheetViews>
  <sheetFormatPr defaultRowHeight="15" x14ac:dyDescent="0.25"/>
  <cols>
    <col min="1" max="1" width="1.85546875" customWidth="1"/>
    <col min="2" max="2" width="14.85546875" style="12" customWidth="1"/>
    <col min="3" max="3" width="44.28515625" style="12" customWidth="1"/>
    <col min="4" max="4" width="10.7109375" style="12" customWidth="1"/>
    <col min="5" max="5" width="12.5703125" style="12" customWidth="1"/>
    <col min="6" max="7" width="11.140625" style="12" customWidth="1"/>
    <col min="8" max="8" width="11.7109375" style="12" customWidth="1"/>
    <col min="9" max="9" width="2.7109375" customWidth="1"/>
    <col min="10" max="11" width="6.7109375" customWidth="1"/>
  </cols>
  <sheetData>
    <row r="1" spans="2:11" ht="12" customHeight="1" x14ac:dyDescent="0.25"/>
    <row r="2" spans="2:11" ht="15.75" x14ac:dyDescent="0.25">
      <c r="B2" s="426" t="s">
        <v>548</v>
      </c>
      <c r="C2" s="426"/>
      <c r="D2" s="426"/>
      <c r="E2" s="426"/>
      <c r="F2" s="426"/>
      <c r="G2" s="426"/>
      <c r="H2" s="426"/>
      <c r="J2" s="400" t="s">
        <v>307</v>
      </c>
      <c r="K2" s="400"/>
    </row>
    <row r="3" spans="2:11" x14ac:dyDescent="0.25">
      <c r="B3" s="29"/>
      <c r="C3" s="29"/>
      <c r="D3" s="29"/>
      <c r="E3" s="29"/>
      <c r="F3" s="29"/>
      <c r="G3" s="29"/>
      <c r="H3" s="29"/>
      <c r="J3" s="400"/>
      <c r="K3" s="400"/>
    </row>
    <row r="4" spans="2:11" x14ac:dyDescent="0.25">
      <c r="B4" s="404" t="s">
        <v>45</v>
      </c>
      <c r="C4" s="404" t="s">
        <v>46</v>
      </c>
      <c r="D4" s="405" t="s">
        <v>47</v>
      </c>
      <c r="E4" s="406"/>
      <c r="F4" s="406"/>
      <c r="G4" s="406"/>
      <c r="H4" s="407"/>
      <c r="J4" s="400"/>
      <c r="K4" s="400"/>
    </row>
    <row r="5" spans="2:11" x14ac:dyDescent="0.25">
      <c r="B5" s="404"/>
      <c r="C5" s="404"/>
      <c r="D5" s="185" t="s">
        <v>239</v>
      </c>
      <c r="E5" s="185" t="s">
        <v>240</v>
      </c>
      <c r="F5" s="185" t="s">
        <v>366</v>
      </c>
      <c r="G5" s="185" t="s">
        <v>377</v>
      </c>
      <c r="H5" s="185" t="s">
        <v>19</v>
      </c>
    </row>
    <row r="6" spans="2:11" x14ac:dyDescent="0.25">
      <c r="B6" s="424" t="s">
        <v>48</v>
      </c>
      <c r="C6" s="34" t="s">
        <v>49</v>
      </c>
      <c r="D6" s="332">
        <v>445</v>
      </c>
      <c r="E6" s="333">
        <v>908</v>
      </c>
      <c r="F6" s="332">
        <v>13</v>
      </c>
      <c r="G6" s="332">
        <v>0</v>
      </c>
      <c r="H6" s="332">
        <v>1366</v>
      </c>
    </row>
    <row r="7" spans="2:11" ht="15.75" customHeight="1" x14ac:dyDescent="0.25">
      <c r="B7" s="425"/>
      <c r="C7" s="34" t="s">
        <v>50</v>
      </c>
      <c r="D7" s="332">
        <v>397</v>
      </c>
      <c r="E7" s="333">
        <v>853</v>
      </c>
      <c r="F7" s="332">
        <v>10</v>
      </c>
      <c r="G7" s="332">
        <v>0</v>
      </c>
      <c r="H7" s="332">
        <v>1260</v>
      </c>
    </row>
    <row r="8" spans="2:11" ht="14.25" customHeight="1" x14ac:dyDescent="0.25">
      <c r="B8" s="425"/>
      <c r="C8" s="34" t="s">
        <v>51</v>
      </c>
      <c r="D8" s="332">
        <v>854</v>
      </c>
      <c r="E8" s="333">
        <v>427</v>
      </c>
      <c r="F8" s="332">
        <v>91</v>
      </c>
      <c r="G8" s="332">
        <v>4</v>
      </c>
      <c r="H8" s="332">
        <v>1376</v>
      </c>
    </row>
    <row r="9" spans="2:11" ht="12.75" customHeight="1" x14ac:dyDescent="0.25">
      <c r="B9" s="425"/>
      <c r="C9" s="34" t="s">
        <v>52</v>
      </c>
      <c r="D9" s="332">
        <v>1394</v>
      </c>
      <c r="E9" s="333">
        <v>1238</v>
      </c>
      <c r="F9" s="332">
        <v>320</v>
      </c>
      <c r="G9" s="332">
        <v>0</v>
      </c>
      <c r="H9" s="332">
        <v>2952</v>
      </c>
    </row>
    <row r="10" spans="2:11" ht="15.75" thickBot="1" x14ac:dyDescent="0.3">
      <c r="B10" s="425"/>
      <c r="C10" s="34" t="s">
        <v>53</v>
      </c>
      <c r="D10" s="332">
        <v>1121</v>
      </c>
      <c r="E10" s="333">
        <v>644</v>
      </c>
      <c r="F10" s="332">
        <v>113</v>
      </c>
      <c r="G10" s="332">
        <v>1</v>
      </c>
      <c r="H10" s="332">
        <v>1879</v>
      </c>
    </row>
    <row r="11" spans="2:11" ht="15.75" thickBot="1" x14ac:dyDescent="0.3">
      <c r="B11" s="427"/>
      <c r="C11" s="170" t="s">
        <v>12</v>
      </c>
      <c r="D11" s="334">
        <v>4211</v>
      </c>
      <c r="E11" s="334">
        <v>4070</v>
      </c>
      <c r="F11" s="334">
        <v>547</v>
      </c>
      <c r="G11" s="334">
        <v>5</v>
      </c>
      <c r="H11" s="334">
        <v>8833</v>
      </c>
    </row>
    <row r="12" spans="2:11" ht="14.25" customHeight="1" x14ac:dyDescent="0.25">
      <c r="B12" s="424" t="s">
        <v>54</v>
      </c>
      <c r="C12" s="171" t="s">
        <v>349</v>
      </c>
      <c r="D12" s="332">
        <v>186.03</v>
      </c>
      <c r="E12" s="332">
        <v>149.32</v>
      </c>
      <c r="F12" s="332">
        <v>146.83000000000001</v>
      </c>
      <c r="G12" s="332">
        <v>134.9</v>
      </c>
      <c r="H12" s="332">
        <v>171.54</v>
      </c>
    </row>
    <row r="13" spans="2:11" x14ac:dyDescent="0.25">
      <c r="B13" s="425"/>
      <c r="C13" s="172" t="s">
        <v>350</v>
      </c>
      <c r="D13" s="332">
        <v>31.93</v>
      </c>
      <c r="E13" s="332">
        <v>25.53</v>
      </c>
      <c r="F13" s="332">
        <v>18.010000000000002</v>
      </c>
      <c r="G13" s="332">
        <v>41.4</v>
      </c>
      <c r="H13" s="332">
        <v>31.63</v>
      </c>
    </row>
    <row r="14" spans="2:11" ht="17.25" customHeight="1" thickBot="1" x14ac:dyDescent="0.3">
      <c r="B14" s="427"/>
      <c r="C14" s="173" t="s">
        <v>55</v>
      </c>
      <c r="D14" s="332">
        <v>745</v>
      </c>
      <c r="E14" s="332">
        <v>751</v>
      </c>
      <c r="F14" s="332">
        <v>623</v>
      </c>
      <c r="G14" s="332">
        <v>677</v>
      </c>
      <c r="H14" s="332">
        <v>739</v>
      </c>
    </row>
    <row r="15" spans="2:11" ht="16.5" customHeight="1" x14ac:dyDescent="0.25">
      <c r="B15" s="424" t="s">
        <v>56</v>
      </c>
      <c r="C15" s="34" t="s">
        <v>57</v>
      </c>
      <c r="D15" s="335">
        <v>5.44</v>
      </c>
      <c r="E15" s="335">
        <v>8.3699999999999992</v>
      </c>
      <c r="F15" s="335">
        <v>7.46</v>
      </c>
      <c r="G15" s="335" t="s">
        <v>344</v>
      </c>
      <c r="H15" s="335">
        <v>6.1</v>
      </c>
      <c r="I15" s="88"/>
    </row>
    <row r="16" spans="2:11" ht="15.75" thickBot="1" x14ac:dyDescent="0.3">
      <c r="B16" s="425"/>
      <c r="C16" s="173" t="s">
        <v>435</v>
      </c>
      <c r="D16" s="336">
        <v>533</v>
      </c>
      <c r="E16" s="336">
        <v>539</v>
      </c>
      <c r="F16" s="336">
        <v>452</v>
      </c>
      <c r="G16" s="336" t="s">
        <v>344</v>
      </c>
      <c r="H16" s="336">
        <v>527</v>
      </c>
      <c r="I16" s="89"/>
    </row>
    <row r="17" spans="2:8" x14ac:dyDescent="0.25">
      <c r="B17" s="156"/>
    </row>
    <row r="18" spans="2:8" x14ac:dyDescent="0.25">
      <c r="B18" s="108"/>
      <c r="C18" s="125" t="s">
        <v>46</v>
      </c>
      <c r="D18" s="125" t="s">
        <v>76</v>
      </c>
      <c r="E18" s="125" t="s">
        <v>74</v>
      </c>
      <c r="F18" s="125" t="s">
        <v>75</v>
      </c>
      <c r="G18" s="200"/>
      <c r="H18" s="108"/>
    </row>
    <row r="19" spans="2:8" x14ac:dyDescent="0.25">
      <c r="B19" s="108"/>
      <c r="C19" s="126" t="s">
        <v>292</v>
      </c>
      <c r="D19" s="115">
        <f>F6</f>
        <v>13</v>
      </c>
      <c r="E19" s="115">
        <f>D6</f>
        <v>445</v>
      </c>
      <c r="F19" s="115">
        <f>E6</f>
        <v>908</v>
      </c>
      <c r="G19" s="115"/>
      <c r="H19" s="108"/>
    </row>
    <row r="20" spans="2:8" x14ac:dyDescent="0.25">
      <c r="B20" s="108"/>
      <c r="C20" s="126" t="s">
        <v>293</v>
      </c>
      <c r="D20" s="115">
        <f>F7</f>
        <v>10</v>
      </c>
      <c r="E20" s="115">
        <f t="shared" ref="E20:F22" si="0">D7</f>
        <v>397</v>
      </c>
      <c r="F20" s="115">
        <f t="shared" si="0"/>
        <v>853</v>
      </c>
      <c r="G20" s="115"/>
      <c r="H20" s="108"/>
    </row>
    <row r="21" spans="2:8" x14ac:dyDescent="0.25">
      <c r="B21" s="108"/>
      <c r="C21" s="126" t="s">
        <v>294</v>
      </c>
      <c r="D21" s="115">
        <f>F8</f>
        <v>91</v>
      </c>
      <c r="E21" s="115">
        <f t="shared" si="0"/>
        <v>854</v>
      </c>
      <c r="F21" s="115">
        <f t="shared" si="0"/>
        <v>427</v>
      </c>
      <c r="G21" s="115"/>
      <c r="H21" s="108"/>
    </row>
    <row r="22" spans="2:8" x14ac:dyDescent="0.25">
      <c r="B22" s="108"/>
      <c r="C22" s="126" t="s">
        <v>8</v>
      </c>
      <c r="D22" s="115">
        <f>F9</f>
        <v>320</v>
      </c>
      <c r="E22" s="115">
        <f t="shared" si="0"/>
        <v>1394</v>
      </c>
      <c r="F22" s="115">
        <f t="shared" si="0"/>
        <v>1238</v>
      </c>
      <c r="G22" s="115"/>
      <c r="H22" s="108"/>
    </row>
    <row r="23" spans="2:8" x14ac:dyDescent="0.25">
      <c r="B23" s="108"/>
      <c r="C23" s="111" t="s">
        <v>19</v>
      </c>
      <c r="D23" s="111">
        <f>SUM(D19:D22)</f>
        <v>434</v>
      </c>
      <c r="E23" s="111">
        <f>SUM(E19:E22)</f>
        <v>3090</v>
      </c>
      <c r="F23" s="111">
        <f>SUM(F19:F22)</f>
        <v>3426</v>
      </c>
      <c r="G23" s="111"/>
      <c r="H23" s="108"/>
    </row>
    <row r="24" spans="2:8" x14ac:dyDescent="0.25">
      <c r="B24" s="108"/>
      <c r="C24" s="108"/>
      <c r="D24" s="108"/>
      <c r="E24" s="108"/>
      <c r="F24" s="108"/>
      <c r="G24" s="108"/>
      <c r="H24" s="108"/>
    </row>
    <row r="25" spans="2:8" x14ac:dyDescent="0.25">
      <c r="B25" s="108"/>
      <c r="C25" s="108"/>
      <c r="D25" s="108"/>
      <c r="E25" s="108"/>
      <c r="F25" s="108"/>
      <c r="G25" s="108"/>
      <c r="H25" s="108"/>
    </row>
    <row r="26" spans="2:8" x14ac:dyDescent="0.25">
      <c r="B26" s="108"/>
      <c r="C26" s="125" t="s">
        <v>46</v>
      </c>
      <c r="D26" s="125" t="s">
        <v>76</v>
      </c>
      <c r="E26" s="125" t="s">
        <v>74</v>
      </c>
      <c r="F26" s="125" t="s">
        <v>75</v>
      </c>
      <c r="G26" s="200"/>
      <c r="H26" s="108"/>
    </row>
    <row r="27" spans="2:8" x14ac:dyDescent="0.25">
      <c r="B27" s="108"/>
      <c r="C27" s="126" t="s">
        <v>292</v>
      </c>
      <c r="D27" s="127">
        <f>D19/D23</f>
        <v>2.9953917050691243E-2</v>
      </c>
      <c r="E27" s="128">
        <f>E19/E23</f>
        <v>0.14401294498381878</v>
      </c>
      <c r="F27" s="127">
        <f>F19/F23</f>
        <v>0.26503210741389377</v>
      </c>
      <c r="G27" s="127"/>
      <c r="H27" s="108"/>
    </row>
    <row r="28" spans="2:8" x14ac:dyDescent="0.25">
      <c r="B28" s="108"/>
      <c r="C28" s="126" t="s">
        <v>293</v>
      </c>
      <c r="D28" s="127">
        <f>D20/D23</f>
        <v>2.3041474654377881E-2</v>
      </c>
      <c r="E28" s="128">
        <f>E20/E23</f>
        <v>0.1284789644012945</v>
      </c>
      <c r="F28" s="127">
        <f>F20/F23</f>
        <v>0.24897840046701694</v>
      </c>
      <c r="G28" s="127"/>
      <c r="H28" s="108"/>
    </row>
    <row r="29" spans="2:8" x14ac:dyDescent="0.25">
      <c r="B29" s="108"/>
      <c r="C29" s="126" t="s">
        <v>294</v>
      </c>
      <c r="D29" s="127">
        <f>D21/D23</f>
        <v>0.20967741935483872</v>
      </c>
      <c r="E29" s="128">
        <f>E21/E23</f>
        <v>0.27637540453074433</v>
      </c>
      <c r="F29" s="127">
        <f>F21/F23</f>
        <v>0.12463514302393462</v>
      </c>
      <c r="G29" s="127"/>
      <c r="H29" s="108"/>
    </row>
    <row r="30" spans="2:8" x14ac:dyDescent="0.25">
      <c r="B30" s="108"/>
      <c r="C30" s="126" t="s">
        <v>8</v>
      </c>
      <c r="D30" s="127">
        <f>D22/D23</f>
        <v>0.73732718894009219</v>
      </c>
      <c r="E30" s="128">
        <f>E22/E23</f>
        <v>0.45113268608414242</v>
      </c>
      <c r="F30" s="127">
        <f>F22/F23</f>
        <v>0.36135434909515468</v>
      </c>
      <c r="G30" s="127"/>
      <c r="H30" s="108"/>
    </row>
    <row r="31" spans="2:8" x14ac:dyDescent="0.25">
      <c r="B31" s="108"/>
      <c r="C31" s="111"/>
      <c r="D31" s="111"/>
      <c r="E31" s="111"/>
      <c r="F31" s="111"/>
      <c r="G31" s="111"/>
      <c r="H31" s="108"/>
    </row>
  </sheetData>
  <mergeCells count="8">
    <mergeCell ref="B15:B16"/>
    <mergeCell ref="J2:K4"/>
    <mergeCell ref="B2:H2"/>
    <mergeCell ref="B4:B5"/>
    <mergeCell ref="C4:C5"/>
    <mergeCell ref="D4:H4"/>
    <mergeCell ref="B6:B11"/>
    <mergeCell ref="B12:B14"/>
  </mergeCells>
  <hyperlinks>
    <hyperlink ref="J2:K4" location="'Table of Contents'!A1" display="Go to Table of Contents"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46"/>
  <sheetViews>
    <sheetView showGridLines="0" zoomScaleNormal="100" workbookViewId="0">
      <selection activeCell="H2" sqref="H2:I4"/>
    </sheetView>
  </sheetViews>
  <sheetFormatPr defaultRowHeight="15" x14ac:dyDescent="0.25"/>
  <cols>
    <col min="1" max="1" width="1.85546875" customWidth="1"/>
    <col min="2" max="2" width="21.42578125" style="12" customWidth="1"/>
    <col min="3" max="3" width="15.42578125" customWidth="1"/>
    <col min="4" max="4" width="14.7109375" customWidth="1"/>
    <col min="5" max="5" width="13.5703125" customWidth="1"/>
    <col min="6" max="6" width="12.42578125" customWidth="1"/>
    <col min="8" max="9" width="6.7109375" customWidth="1"/>
  </cols>
  <sheetData>
    <row r="2" spans="2:9" ht="15.75" customHeight="1" x14ac:dyDescent="0.25">
      <c r="B2" s="430" t="s">
        <v>500</v>
      </c>
      <c r="C2" s="430"/>
      <c r="D2" s="430"/>
      <c r="E2" s="430"/>
      <c r="F2" s="430"/>
      <c r="H2" s="400" t="s">
        <v>307</v>
      </c>
      <c r="I2" s="400"/>
    </row>
    <row r="3" spans="2:9" ht="9" customHeight="1" x14ac:dyDescent="0.25">
      <c r="B3" s="29"/>
      <c r="C3" s="1"/>
      <c r="D3" s="1"/>
      <c r="E3" s="1"/>
      <c r="F3" s="1"/>
      <c r="H3" s="400"/>
      <c r="I3" s="400"/>
    </row>
    <row r="4" spans="2:9" ht="15" customHeight="1" x14ac:dyDescent="0.25">
      <c r="B4" s="404" t="s">
        <v>1</v>
      </c>
      <c r="C4" s="405" t="s">
        <v>41</v>
      </c>
      <c r="D4" s="406"/>
      <c r="E4" s="406"/>
      <c r="F4" s="407"/>
      <c r="H4" s="400"/>
      <c r="I4" s="400"/>
    </row>
    <row r="5" spans="2:9" x14ac:dyDescent="0.25">
      <c r="B5" s="404"/>
      <c r="C5" s="185" t="s">
        <v>239</v>
      </c>
      <c r="D5" s="185" t="s">
        <v>240</v>
      </c>
      <c r="E5" s="185" t="s">
        <v>366</v>
      </c>
      <c r="F5" s="185" t="s">
        <v>19</v>
      </c>
    </row>
    <row r="6" spans="2:9" x14ac:dyDescent="0.25">
      <c r="B6" s="11" t="s">
        <v>9</v>
      </c>
      <c r="C6" s="30">
        <v>8</v>
      </c>
      <c r="D6" s="30">
        <v>7</v>
      </c>
      <c r="E6" s="30">
        <v>22</v>
      </c>
      <c r="F6" s="30">
        <v>37</v>
      </c>
    </row>
    <row r="7" spans="2:9" x14ac:dyDescent="0.25">
      <c r="B7" s="11" t="s">
        <v>10</v>
      </c>
      <c r="C7" s="30">
        <v>286</v>
      </c>
      <c r="D7" s="30">
        <v>310</v>
      </c>
      <c r="E7" s="30">
        <v>111</v>
      </c>
      <c r="F7" s="30">
        <v>707</v>
      </c>
    </row>
    <row r="8" spans="2:9" x14ac:dyDescent="0.25">
      <c r="B8" s="11" t="s">
        <v>11</v>
      </c>
      <c r="C8" s="30">
        <v>517</v>
      </c>
      <c r="D8" s="30">
        <v>569</v>
      </c>
      <c r="E8" s="30">
        <v>71</v>
      </c>
      <c r="F8" s="30">
        <v>1157</v>
      </c>
    </row>
    <row r="9" spans="2:9" x14ac:dyDescent="0.25">
      <c r="B9" s="2" t="s">
        <v>227</v>
      </c>
      <c r="C9" s="30">
        <v>883</v>
      </c>
      <c r="D9" s="30">
        <v>1057</v>
      </c>
      <c r="E9" s="30">
        <v>51</v>
      </c>
      <c r="F9" s="30">
        <v>1991</v>
      </c>
      <c r="G9" t="s">
        <v>269</v>
      </c>
    </row>
    <row r="10" spans="2:9" x14ac:dyDescent="0.25">
      <c r="B10" s="11" t="s">
        <v>271</v>
      </c>
      <c r="C10" s="30">
        <v>197</v>
      </c>
      <c r="D10" s="30">
        <v>317</v>
      </c>
      <c r="E10" s="30">
        <v>22</v>
      </c>
      <c r="F10" s="30">
        <v>536</v>
      </c>
    </row>
    <row r="11" spans="2:9" x14ac:dyDescent="0.25">
      <c r="B11" s="11" t="s">
        <v>335</v>
      </c>
      <c r="C11" s="30">
        <v>372</v>
      </c>
      <c r="D11" s="30">
        <v>474</v>
      </c>
      <c r="E11" s="30">
        <v>43</v>
      </c>
      <c r="F11" s="30">
        <v>889</v>
      </c>
    </row>
    <row r="12" spans="2:9" x14ac:dyDescent="0.25">
      <c r="B12" s="11" t="s">
        <v>376</v>
      </c>
      <c r="C12" s="30">
        <v>654</v>
      </c>
      <c r="D12" s="30">
        <v>538</v>
      </c>
      <c r="E12" s="30">
        <v>70</v>
      </c>
      <c r="F12" s="30">
        <v>1262</v>
      </c>
    </row>
    <row r="13" spans="2:9" x14ac:dyDescent="0.25">
      <c r="B13" s="11" t="s">
        <v>420</v>
      </c>
      <c r="C13" s="30">
        <v>535</v>
      </c>
      <c r="D13" s="30">
        <v>402</v>
      </c>
      <c r="E13" s="30">
        <v>66</v>
      </c>
      <c r="F13" s="30">
        <v>1003</v>
      </c>
    </row>
    <row r="14" spans="2:9" x14ac:dyDescent="0.25">
      <c r="B14" s="22" t="s">
        <v>484</v>
      </c>
      <c r="C14" s="30">
        <v>451</v>
      </c>
      <c r="D14" s="30">
        <v>227</v>
      </c>
      <c r="E14" s="30">
        <v>55</v>
      </c>
      <c r="F14" s="30">
        <v>733</v>
      </c>
    </row>
    <row r="15" spans="2:9" x14ac:dyDescent="0.25">
      <c r="B15" s="22" t="s">
        <v>487</v>
      </c>
      <c r="C15" s="30">
        <v>102</v>
      </c>
      <c r="D15" s="30">
        <v>72</v>
      </c>
      <c r="E15" s="30">
        <v>13</v>
      </c>
      <c r="F15" s="30">
        <v>187</v>
      </c>
    </row>
    <row r="16" spans="2:9" x14ac:dyDescent="0.25">
      <c r="B16" s="22" t="s">
        <v>495</v>
      </c>
      <c r="C16" s="30">
        <v>97</v>
      </c>
      <c r="D16" s="30">
        <v>53</v>
      </c>
      <c r="E16" s="30">
        <v>13</v>
      </c>
      <c r="F16" s="30">
        <v>163</v>
      </c>
    </row>
    <row r="17" spans="2:8" x14ac:dyDescent="0.25">
      <c r="B17" s="22" t="s">
        <v>546</v>
      </c>
      <c r="C17" s="30">
        <v>109</v>
      </c>
      <c r="D17" s="30">
        <v>44</v>
      </c>
      <c r="E17" s="30">
        <v>10</v>
      </c>
      <c r="F17" s="30">
        <v>163</v>
      </c>
    </row>
    <row r="18" spans="2:8" x14ac:dyDescent="0.25">
      <c r="B18" s="193" t="s">
        <v>19</v>
      </c>
      <c r="C18" s="67">
        <v>4211</v>
      </c>
      <c r="D18" s="67">
        <v>4070</v>
      </c>
      <c r="E18" s="67">
        <v>547</v>
      </c>
      <c r="F18" s="67">
        <v>8828</v>
      </c>
    </row>
    <row r="19" spans="2:8" ht="27.6" customHeight="1" x14ac:dyDescent="0.25">
      <c r="B19" s="429" t="s">
        <v>541</v>
      </c>
      <c r="C19" s="429"/>
      <c r="D19" s="429"/>
      <c r="E19" s="429"/>
      <c r="F19" s="429"/>
    </row>
    <row r="21" spans="2:8" ht="30.6" customHeight="1" x14ac:dyDescent="0.25">
      <c r="B21" s="112"/>
      <c r="C21" s="113"/>
      <c r="D21" s="113"/>
      <c r="E21" s="113"/>
      <c r="F21" s="113"/>
      <c r="G21" s="113"/>
      <c r="H21" s="113"/>
    </row>
    <row r="22" spans="2:8" x14ac:dyDescent="0.25">
      <c r="B22" s="112"/>
      <c r="C22" s="110"/>
      <c r="D22" s="428" t="s">
        <v>41</v>
      </c>
      <c r="E22" s="428"/>
      <c r="F22" s="428"/>
      <c r="G22" s="113"/>
      <c r="H22" s="113"/>
    </row>
    <row r="23" spans="2:8" ht="27" x14ac:dyDescent="0.25">
      <c r="B23" s="112"/>
      <c r="C23" s="123"/>
      <c r="D23" s="121" t="s">
        <v>42</v>
      </c>
      <c r="E23" s="121" t="s">
        <v>43</v>
      </c>
      <c r="F23" s="121" t="s">
        <v>44</v>
      </c>
      <c r="G23" s="121" t="s">
        <v>19</v>
      </c>
      <c r="H23" s="113"/>
    </row>
    <row r="24" spans="2:8" ht="15.75" x14ac:dyDescent="0.25">
      <c r="B24" s="112"/>
      <c r="C24" s="124" t="s">
        <v>9</v>
      </c>
      <c r="D24" s="119">
        <v>7</v>
      </c>
      <c r="E24" s="119">
        <v>8</v>
      </c>
      <c r="F24" s="119">
        <v>22</v>
      </c>
      <c r="G24" s="119">
        <v>37</v>
      </c>
      <c r="H24" s="113"/>
    </row>
    <row r="25" spans="2:8" ht="15.75" x14ac:dyDescent="0.25">
      <c r="B25" s="112"/>
      <c r="C25" s="124" t="s">
        <v>10</v>
      </c>
      <c r="D25" s="119">
        <v>310</v>
      </c>
      <c r="E25" s="119">
        <v>285</v>
      </c>
      <c r="F25" s="119">
        <v>111</v>
      </c>
      <c r="G25" s="119">
        <v>706</v>
      </c>
      <c r="H25" s="113"/>
    </row>
    <row r="26" spans="2:8" ht="15.75" x14ac:dyDescent="0.25">
      <c r="B26" s="112"/>
      <c r="C26" s="124" t="s">
        <v>11</v>
      </c>
      <c r="D26" s="119">
        <v>570</v>
      </c>
      <c r="E26" s="119">
        <v>516</v>
      </c>
      <c r="F26" s="119">
        <v>71</v>
      </c>
      <c r="G26" s="119">
        <v>1157</v>
      </c>
      <c r="H26" s="113"/>
    </row>
    <row r="27" spans="2:8" ht="15.75" x14ac:dyDescent="0.25">
      <c r="B27" s="112"/>
      <c r="C27" s="124" t="s">
        <v>227</v>
      </c>
      <c r="D27" s="119">
        <v>1052</v>
      </c>
      <c r="E27" s="119">
        <v>882</v>
      </c>
      <c r="F27" s="119">
        <v>51</v>
      </c>
      <c r="G27" s="119">
        <v>1985</v>
      </c>
      <c r="H27" s="113"/>
    </row>
    <row r="28" spans="2:8" ht="15.75" x14ac:dyDescent="0.25">
      <c r="B28" s="112"/>
      <c r="C28" s="124" t="s">
        <v>271</v>
      </c>
      <c r="D28" s="119">
        <v>318</v>
      </c>
      <c r="E28" s="119">
        <v>198</v>
      </c>
      <c r="F28" s="119">
        <v>22</v>
      </c>
      <c r="G28" s="119">
        <v>538</v>
      </c>
      <c r="H28" s="113"/>
    </row>
    <row r="29" spans="2:8" ht="15.75" x14ac:dyDescent="0.25">
      <c r="B29" s="112"/>
      <c r="C29" s="124" t="s">
        <v>268</v>
      </c>
      <c r="D29" s="119">
        <v>71</v>
      </c>
      <c r="E29" s="119">
        <v>60</v>
      </c>
      <c r="F29" s="119">
        <v>10</v>
      </c>
      <c r="G29" s="119">
        <v>141</v>
      </c>
      <c r="H29" s="113"/>
    </row>
    <row r="30" spans="2:8" ht="15.75" x14ac:dyDescent="0.25">
      <c r="B30" s="112"/>
      <c r="C30" s="124" t="s">
        <v>322</v>
      </c>
      <c r="D30" s="119">
        <v>86</v>
      </c>
      <c r="E30" s="119">
        <v>94</v>
      </c>
      <c r="F30" s="119">
        <v>6</v>
      </c>
      <c r="G30" s="119">
        <v>186</v>
      </c>
      <c r="H30" s="113"/>
    </row>
    <row r="31" spans="2:8" ht="15.75" x14ac:dyDescent="0.25">
      <c r="B31" s="112"/>
      <c r="C31" s="124" t="s">
        <v>327</v>
      </c>
      <c r="D31" s="119">
        <v>113</v>
      </c>
      <c r="E31" s="119">
        <v>68</v>
      </c>
      <c r="F31" s="119">
        <v>11</v>
      </c>
      <c r="G31" s="119">
        <v>192</v>
      </c>
      <c r="H31" s="113"/>
    </row>
    <row r="32" spans="2:8" ht="15.75" x14ac:dyDescent="0.25">
      <c r="B32" s="112"/>
      <c r="C32" s="124" t="s">
        <v>19</v>
      </c>
      <c r="D32" s="119">
        <v>2527</v>
      </c>
      <c r="E32" s="119">
        <v>2111</v>
      </c>
      <c r="F32" s="119">
        <v>304</v>
      </c>
      <c r="G32" s="119">
        <v>4942</v>
      </c>
      <c r="H32" s="113"/>
    </row>
    <row r="33" spans="2:8" ht="15.75" x14ac:dyDescent="0.25">
      <c r="B33" s="112"/>
      <c r="C33" s="124"/>
      <c r="D33" s="119"/>
      <c r="E33" s="119"/>
      <c r="F33" s="119"/>
      <c r="G33" s="119"/>
      <c r="H33" s="113"/>
    </row>
    <row r="34" spans="2:8" x14ac:dyDescent="0.25">
      <c r="B34" s="112"/>
      <c r="C34" s="113"/>
      <c r="D34" s="428" t="s">
        <v>41</v>
      </c>
      <c r="E34" s="428"/>
      <c r="F34" s="428"/>
      <c r="G34" s="113"/>
      <c r="H34" s="113"/>
    </row>
    <row r="35" spans="2:8" ht="27" x14ac:dyDescent="0.25">
      <c r="B35" s="112"/>
      <c r="C35" s="113"/>
      <c r="D35" s="121" t="s">
        <v>42</v>
      </c>
      <c r="E35" s="121" t="s">
        <v>43</v>
      </c>
      <c r="F35" s="121" t="s">
        <v>44</v>
      </c>
      <c r="G35" s="121" t="s">
        <v>19</v>
      </c>
      <c r="H35" s="113"/>
    </row>
    <row r="36" spans="2:8" ht="15.75" x14ac:dyDescent="0.25">
      <c r="B36" s="112"/>
      <c r="C36" s="124" t="s">
        <v>9</v>
      </c>
      <c r="D36" s="113">
        <f>D24</f>
        <v>7</v>
      </c>
      <c r="E36" s="113">
        <f t="shared" ref="E36:G36" si="0">E24</f>
        <v>8</v>
      </c>
      <c r="F36" s="113">
        <f t="shared" si="0"/>
        <v>22</v>
      </c>
      <c r="G36" s="113">
        <f t="shared" si="0"/>
        <v>37</v>
      </c>
      <c r="H36" s="113"/>
    </row>
    <row r="37" spans="2:8" ht="15.75" x14ac:dyDescent="0.25">
      <c r="B37" s="112"/>
      <c r="C37" s="124" t="s">
        <v>10</v>
      </c>
      <c r="D37" s="113">
        <f t="shared" ref="D37:G43" si="1">D36+D25</f>
        <v>317</v>
      </c>
      <c r="E37" s="113">
        <f t="shared" si="1"/>
        <v>293</v>
      </c>
      <c r="F37" s="113">
        <f t="shared" si="1"/>
        <v>133</v>
      </c>
      <c r="G37" s="113">
        <f t="shared" si="1"/>
        <v>743</v>
      </c>
      <c r="H37" s="113"/>
    </row>
    <row r="38" spans="2:8" ht="15.75" x14ac:dyDescent="0.25">
      <c r="B38" s="112"/>
      <c r="C38" s="124" t="s">
        <v>11</v>
      </c>
      <c r="D38" s="113">
        <f t="shared" si="1"/>
        <v>887</v>
      </c>
      <c r="E38" s="113">
        <f t="shared" si="1"/>
        <v>809</v>
      </c>
      <c r="F38" s="113">
        <f t="shared" si="1"/>
        <v>204</v>
      </c>
      <c r="G38" s="113">
        <f t="shared" si="1"/>
        <v>1900</v>
      </c>
      <c r="H38" s="113"/>
    </row>
    <row r="39" spans="2:8" ht="15.75" x14ac:dyDescent="0.25">
      <c r="B39" s="112"/>
      <c r="C39" s="124" t="s">
        <v>227</v>
      </c>
      <c r="D39" s="113">
        <f t="shared" si="1"/>
        <v>1939</v>
      </c>
      <c r="E39" s="113">
        <f t="shared" si="1"/>
        <v>1691</v>
      </c>
      <c r="F39" s="113">
        <f t="shared" si="1"/>
        <v>255</v>
      </c>
      <c r="G39" s="113">
        <f t="shared" si="1"/>
        <v>3885</v>
      </c>
      <c r="H39" s="113"/>
    </row>
    <row r="40" spans="2:8" ht="15.75" x14ac:dyDescent="0.25">
      <c r="B40" s="112"/>
      <c r="C40" s="124" t="s">
        <v>271</v>
      </c>
      <c r="D40" s="113">
        <f t="shared" si="1"/>
        <v>2257</v>
      </c>
      <c r="E40" s="113">
        <f t="shared" si="1"/>
        <v>1889</v>
      </c>
      <c r="F40" s="113">
        <f t="shared" si="1"/>
        <v>277</v>
      </c>
      <c r="G40" s="113">
        <f t="shared" si="1"/>
        <v>4423</v>
      </c>
      <c r="H40" s="113"/>
    </row>
    <row r="41" spans="2:8" ht="15.75" x14ac:dyDescent="0.25">
      <c r="B41" s="112"/>
      <c r="C41" s="124" t="s">
        <v>330</v>
      </c>
      <c r="D41" s="113">
        <f t="shared" si="1"/>
        <v>2328</v>
      </c>
      <c r="E41" s="113">
        <f t="shared" si="1"/>
        <v>1949</v>
      </c>
      <c r="F41" s="113">
        <f t="shared" si="1"/>
        <v>287</v>
      </c>
      <c r="G41" s="113">
        <f t="shared" si="1"/>
        <v>4564</v>
      </c>
      <c r="H41" s="113"/>
    </row>
    <row r="42" spans="2:8" ht="15.75" x14ac:dyDescent="0.25">
      <c r="B42" s="112"/>
      <c r="C42" s="124" t="s">
        <v>325</v>
      </c>
      <c r="D42" s="113">
        <f t="shared" si="1"/>
        <v>2414</v>
      </c>
      <c r="E42" s="113">
        <f t="shared" si="1"/>
        <v>2043</v>
      </c>
      <c r="F42" s="113">
        <f t="shared" si="1"/>
        <v>293</v>
      </c>
      <c r="G42" s="113">
        <f t="shared" si="1"/>
        <v>4750</v>
      </c>
      <c r="H42" s="113"/>
    </row>
    <row r="43" spans="2:8" ht="15.75" x14ac:dyDescent="0.25">
      <c r="B43" s="112"/>
      <c r="C43" s="124" t="s">
        <v>329</v>
      </c>
      <c r="D43" s="113">
        <f t="shared" si="1"/>
        <v>2527</v>
      </c>
      <c r="E43" s="113">
        <f t="shared" si="1"/>
        <v>2111</v>
      </c>
      <c r="F43" s="113">
        <f t="shared" si="1"/>
        <v>304</v>
      </c>
      <c r="G43" s="113">
        <f t="shared" si="1"/>
        <v>4942</v>
      </c>
      <c r="H43" s="113"/>
    </row>
    <row r="44" spans="2:8" x14ac:dyDescent="0.25">
      <c r="B44" s="112"/>
      <c r="C44" s="113"/>
      <c r="D44" s="113"/>
      <c r="E44" s="113"/>
      <c r="F44" s="113"/>
      <c r="G44" s="113"/>
      <c r="H44" s="113"/>
    </row>
    <row r="45" spans="2:8" x14ac:dyDescent="0.25">
      <c r="B45" s="112"/>
      <c r="C45" s="113"/>
      <c r="D45" s="113"/>
      <c r="E45" s="113"/>
      <c r="F45" s="113"/>
      <c r="G45" s="113"/>
      <c r="H45" s="113"/>
    </row>
    <row r="46" spans="2:8" x14ac:dyDescent="0.25">
      <c r="B46" s="112"/>
      <c r="C46" s="113"/>
      <c r="D46" s="113"/>
      <c r="E46" s="113"/>
      <c r="F46" s="113"/>
      <c r="G46" s="113"/>
      <c r="H46" s="113"/>
    </row>
  </sheetData>
  <mergeCells count="7">
    <mergeCell ref="D34:F34"/>
    <mergeCell ref="D22:F22"/>
    <mergeCell ref="H2:I4"/>
    <mergeCell ref="B19:F19"/>
    <mergeCell ref="B2:F2"/>
    <mergeCell ref="B4:B5"/>
    <mergeCell ref="C4:F4"/>
  </mergeCells>
  <hyperlinks>
    <hyperlink ref="H2:I4" location="'Table of Contents'!A1" display="Go to Table of Contents" xr:uid="{00000000-0004-0000-04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19"/>
  <sheetViews>
    <sheetView showGridLines="0" workbookViewId="0">
      <selection activeCell="P3" sqref="P3:Q4"/>
    </sheetView>
  </sheetViews>
  <sheetFormatPr defaultRowHeight="15" x14ac:dyDescent="0.25"/>
  <cols>
    <col min="1" max="1" width="1.85546875" customWidth="1"/>
    <col min="2" max="2" width="7.42578125" customWidth="1"/>
    <col min="3" max="3" width="54.42578125" style="12" customWidth="1"/>
    <col min="4" max="4" width="12.140625" customWidth="1"/>
    <col min="5" max="6" width="11.28515625" customWidth="1"/>
    <col min="8" max="9" width="10.5703125" customWidth="1"/>
    <col min="11" max="12" width="9.7109375" customWidth="1"/>
  </cols>
  <sheetData>
    <row r="1" spans="1:20" ht="12" customHeight="1" x14ac:dyDescent="0.25"/>
    <row r="2" spans="1:20" x14ac:dyDescent="0.25">
      <c r="B2" s="435" t="s">
        <v>501</v>
      </c>
      <c r="C2" s="435"/>
      <c r="D2" s="435"/>
      <c r="E2" s="435"/>
      <c r="F2" s="435"/>
      <c r="G2" s="174"/>
      <c r="H2" s="174"/>
      <c r="I2" s="174"/>
      <c r="J2" s="174"/>
      <c r="K2" s="174"/>
      <c r="L2" s="174"/>
    </row>
    <row r="3" spans="1:20" ht="15.75" customHeight="1" x14ac:dyDescent="0.25">
      <c r="B3" s="21"/>
      <c r="C3" s="16"/>
      <c r="D3" s="2"/>
      <c r="E3" s="2"/>
      <c r="F3" s="2"/>
      <c r="G3" s="2"/>
      <c r="H3" s="2"/>
      <c r="I3" s="2"/>
      <c r="J3" s="2"/>
      <c r="K3" s="2"/>
      <c r="L3" s="2" t="s">
        <v>888</v>
      </c>
      <c r="P3" s="434" t="s">
        <v>307</v>
      </c>
      <c r="Q3" s="434"/>
    </row>
    <row r="4" spans="1:20" ht="15.75" customHeight="1" x14ac:dyDescent="0.25">
      <c r="B4" s="436" t="s">
        <v>488</v>
      </c>
      <c r="C4" s="365" t="s">
        <v>154</v>
      </c>
      <c r="D4" s="437" t="s">
        <v>416</v>
      </c>
      <c r="E4" s="437"/>
      <c r="F4" s="437"/>
      <c r="G4" s="437" t="s">
        <v>550</v>
      </c>
      <c r="H4" s="437"/>
      <c r="I4" s="437"/>
      <c r="J4" s="437" t="s">
        <v>551</v>
      </c>
      <c r="K4" s="437"/>
      <c r="L4" s="437"/>
      <c r="P4" s="434"/>
      <c r="Q4" s="434"/>
    </row>
    <row r="5" spans="1:20" ht="26.25" customHeight="1" x14ac:dyDescent="0.25">
      <c r="B5" s="436"/>
      <c r="C5" s="365"/>
      <c r="D5" s="438" t="s">
        <v>155</v>
      </c>
      <c r="E5" s="438" t="s">
        <v>489</v>
      </c>
      <c r="F5" s="438"/>
      <c r="G5" s="438" t="s">
        <v>155</v>
      </c>
      <c r="H5" s="438" t="s">
        <v>489</v>
      </c>
      <c r="I5" s="438"/>
      <c r="J5" s="438" t="s">
        <v>155</v>
      </c>
      <c r="K5" s="438" t="s">
        <v>489</v>
      </c>
      <c r="L5" s="438"/>
    </row>
    <row r="6" spans="1:20" ht="39" customHeight="1" x14ac:dyDescent="0.25">
      <c r="B6" s="436"/>
      <c r="C6" s="366"/>
      <c r="D6" s="438"/>
      <c r="E6" s="367" t="s">
        <v>156</v>
      </c>
      <c r="F6" s="367" t="s">
        <v>157</v>
      </c>
      <c r="G6" s="438"/>
      <c r="H6" s="367" t="s">
        <v>156</v>
      </c>
      <c r="I6" s="367" t="s">
        <v>157</v>
      </c>
      <c r="J6" s="438"/>
      <c r="K6" s="367" t="s">
        <v>156</v>
      </c>
      <c r="L6" s="367" t="s">
        <v>157</v>
      </c>
    </row>
    <row r="7" spans="1:20" x14ac:dyDescent="0.25">
      <c r="B7" s="431" t="s">
        <v>158</v>
      </c>
      <c r="C7" s="432"/>
      <c r="D7" s="432"/>
      <c r="E7" s="432"/>
      <c r="F7" s="432"/>
      <c r="G7" s="432"/>
      <c r="H7" s="432"/>
      <c r="I7" s="432"/>
      <c r="J7" s="432"/>
      <c r="K7" s="432"/>
      <c r="L7" s="432"/>
      <c r="M7" s="433"/>
      <c r="N7" s="433"/>
      <c r="O7" s="433"/>
      <c r="P7" s="433"/>
      <c r="Q7" s="433"/>
      <c r="R7" s="433"/>
      <c r="S7" s="433"/>
      <c r="T7" s="433"/>
    </row>
    <row r="8" spans="1:20" x14ac:dyDescent="0.25">
      <c r="B8" s="297">
        <v>1</v>
      </c>
      <c r="C8" s="296" t="s">
        <v>159</v>
      </c>
      <c r="D8" s="251">
        <v>930</v>
      </c>
      <c r="E8" s="251">
        <v>675</v>
      </c>
      <c r="F8" s="251">
        <v>562</v>
      </c>
      <c r="G8" s="298">
        <v>1189</v>
      </c>
      <c r="H8" s="298">
        <v>716</v>
      </c>
      <c r="I8" s="298">
        <v>597</v>
      </c>
      <c r="J8" s="298">
        <v>188</v>
      </c>
      <c r="K8" s="298">
        <v>883</v>
      </c>
      <c r="L8" s="298">
        <v>764</v>
      </c>
    </row>
    <row r="9" spans="1:20" x14ac:dyDescent="0.25">
      <c r="B9" s="297">
        <v>2</v>
      </c>
      <c r="C9" s="296" t="s">
        <v>160</v>
      </c>
      <c r="D9" s="251">
        <v>2468</v>
      </c>
      <c r="E9" s="251">
        <v>492</v>
      </c>
      <c r="F9" s="251" t="s">
        <v>13</v>
      </c>
      <c r="G9" s="298">
        <v>2757</v>
      </c>
      <c r="H9" s="298">
        <v>507</v>
      </c>
      <c r="I9" s="298" t="s">
        <v>13</v>
      </c>
      <c r="J9" s="298">
        <v>196</v>
      </c>
      <c r="K9" s="298">
        <v>807</v>
      </c>
      <c r="L9" s="298" t="s">
        <v>13</v>
      </c>
    </row>
    <row r="10" spans="1:20" ht="15" customHeight="1" x14ac:dyDescent="0.25">
      <c r="B10" s="431" t="s">
        <v>161</v>
      </c>
      <c r="C10" s="431"/>
      <c r="D10" s="431"/>
      <c r="E10" s="431"/>
      <c r="F10" s="431"/>
      <c r="G10" s="431"/>
      <c r="H10" s="431"/>
      <c r="I10" s="431"/>
      <c r="J10" s="431"/>
      <c r="K10" s="431"/>
      <c r="L10" s="431"/>
    </row>
    <row r="11" spans="1:20" x14ac:dyDescent="0.25">
      <c r="A11" s="88"/>
      <c r="B11" s="297">
        <v>3</v>
      </c>
      <c r="C11" s="296" t="s">
        <v>162</v>
      </c>
      <c r="D11" s="251">
        <v>1089</v>
      </c>
      <c r="E11" s="251">
        <v>606</v>
      </c>
      <c r="F11" s="251" t="s">
        <v>13</v>
      </c>
      <c r="G11" s="298">
        <v>1431</v>
      </c>
      <c r="H11" s="298">
        <v>648</v>
      </c>
      <c r="I11" s="298" t="s">
        <v>13</v>
      </c>
      <c r="J11" s="298">
        <v>182</v>
      </c>
      <c r="K11" s="298">
        <v>888</v>
      </c>
      <c r="L11" s="298" t="s">
        <v>13</v>
      </c>
    </row>
    <row r="12" spans="1:20" x14ac:dyDescent="0.25">
      <c r="B12" s="297">
        <v>4</v>
      </c>
      <c r="C12" s="296" t="s">
        <v>163</v>
      </c>
      <c r="D12" s="251">
        <v>1411</v>
      </c>
      <c r="E12" s="251">
        <v>408</v>
      </c>
      <c r="F12" s="251" t="s">
        <v>13</v>
      </c>
      <c r="G12" s="298">
        <v>1739</v>
      </c>
      <c r="H12" s="298">
        <v>401</v>
      </c>
      <c r="I12" s="298" t="s">
        <v>13</v>
      </c>
      <c r="J12" s="298">
        <v>204</v>
      </c>
      <c r="K12" s="298">
        <v>331</v>
      </c>
      <c r="L12" s="298" t="s">
        <v>13</v>
      </c>
    </row>
    <row r="13" spans="1:20" x14ac:dyDescent="0.25">
      <c r="B13" s="297">
        <v>5</v>
      </c>
      <c r="C13" s="296" t="s">
        <v>164</v>
      </c>
      <c r="D13" s="251">
        <v>700</v>
      </c>
      <c r="E13" s="251">
        <v>734</v>
      </c>
      <c r="F13" s="251" t="s">
        <v>13</v>
      </c>
      <c r="G13" s="298">
        <v>951</v>
      </c>
      <c r="H13" s="298">
        <v>782</v>
      </c>
      <c r="I13" s="298" t="s">
        <v>13</v>
      </c>
      <c r="J13" s="298">
        <v>122</v>
      </c>
      <c r="K13" s="298">
        <v>1006</v>
      </c>
      <c r="L13" s="298" t="s">
        <v>13</v>
      </c>
    </row>
    <row r="14" spans="1:20" x14ac:dyDescent="0.25">
      <c r="A14" s="89"/>
      <c r="B14" s="297">
        <v>6</v>
      </c>
      <c r="C14" s="296" t="s">
        <v>165</v>
      </c>
      <c r="D14" s="251">
        <v>962</v>
      </c>
      <c r="E14" s="251">
        <v>721</v>
      </c>
      <c r="F14" s="251" t="s">
        <v>13</v>
      </c>
      <c r="G14" s="298">
        <v>1227</v>
      </c>
      <c r="H14" s="298">
        <v>736</v>
      </c>
      <c r="I14" s="298" t="s">
        <v>13</v>
      </c>
      <c r="J14" s="298">
        <v>245</v>
      </c>
      <c r="K14" s="298">
        <v>766</v>
      </c>
      <c r="L14" s="298" t="s">
        <v>13</v>
      </c>
    </row>
    <row r="19" ht="15" customHeight="1" x14ac:dyDescent="0.25"/>
  </sheetData>
  <mergeCells count="15">
    <mergeCell ref="B7:L7"/>
    <mergeCell ref="B10:L10"/>
    <mergeCell ref="M7:T7"/>
    <mergeCell ref="P3:Q4"/>
    <mergeCell ref="B2:F2"/>
    <mergeCell ref="B4:B6"/>
    <mergeCell ref="D4:F4"/>
    <mergeCell ref="G4:I4"/>
    <mergeCell ref="J4:L4"/>
    <mergeCell ref="D5:D6"/>
    <mergeCell ref="E5:F5"/>
    <mergeCell ref="G5:G6"/>
    <mergeCell ref="H5:I5"/>
    <mergeCell ref="J5:J6"/>
    <mergeCell ref="K5:L5"/>
  </mergeCells>
  <hyperlinks>
    <hyperlink ref="P3:Q3" location="'Table of Contents'!A1" display="Go To Table Of Contents" xr:uid="{00000000-0004-0000-1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25"/>
  <sheetViews>
    <sheetView showGridLines="0" zoomScale="96" zoomScaleNormal="96" workbookViewId="0">
      <selection activeCell="O2" sqref="O2:P3"/>
    </sheetView>
  </sheetViews>
  <sheetFormatPr defaultRowHeight="15" x14ac:dyDescent="0.25"/>
  <cols>
    <col min="1" max="1" width="1.85546875" customWidth="1"/>
    <col min="2" max="2" width="9.140625" customWidth="1"/>
    <col min="6" max="7" width="9.140625" customWidth="1"/>
    <col min="8" max="8" width="23" customWidth="1"/>
    <col min="9" max="9" width="2.85546875" customWidth="1"/>
    <col min="10" max="10" width="1.85546875" style="39" customWidth="1"/>
    <col min="11" max="11" width="4" customWidth="1"/>
    <col min="12" max="12" width="47.140625" style="12" customWidth="1"/>
    <col min="13" max="13" width="38.140625" customWidth="1"/>
    <col min="14" max="14" width="7.42578125" customWidth="1"/>
    <col min="15" max="15" width="6" customWidth="1"/>
    <col min="16" max="16" width="7.85546875" customWidth="1"/>
  </cols>
  <sheetData>
    <row r="1" spans="2:17" ht="12" customHeight="1" x14ac:dyDescent="0.3">
      <c r="L1" s="313"/>
      <c r="M1" s="306"/>
      <c r="N1" s="306"/>
      <c r="O1" s="306"/>
      <c r="P1" s="306"/>
    </row>
    <row r="2" spans="2:17" ht="18.75" x14ac:dyDescent="0.3">
      <c r="B2" s="369"/>
      <c r="C2" s="369"/>
      <c r="D2" s="369"/>
      <c r="E2" s="369"/>
      <c r="F2" s="369"/>
      <c r="G2" s="369"/>
      <c r="H2" s="369"/>
      <c r="L2" s="368" t="s">
        <v>552</v>
      </c>
      <c r="M2" s="368"/>
      <c r="N2" s="306"/>
      <c r="O2" s="370" t="s">
        <v>307</v>
      </c>
      <c r="P2" s="370"/>
    </row>
    <row r="3" spans="2:17" ht="18.75" x14ac:dyDescent="0.3">
      <c r="L3" s="286"/>
      <c r="M3" s="286"/>
      <c r="N3" s="306"/>
      <c r="O3" s="370"/>
      <c r="P3" s="370"/>
    </row>
    <row r="4" spans="2:17" ht="18.75" x14ac:dyDescent="0.3">
      <c r="L4" s="287" t="s">
        <v>48</v>
      </c>
      <c r="M4" s="288" t="s">
        <v>15</v>
      </c>
      <c r="N4" s="306"/>
      <c r="O4" s="306"/>
      <c r="P4" s="306"/>
    </row>
    <row r="5" spans="2:17" ht="18.75" x14ac:dyDescent="0.3">
      <c r="L5" s="11" t="s">
        <v>3</v>
      </c>
      <c r="M5" s="300">
        <v>8833</v>
      </c>
      <c r="N5" s="306"/>
      <c r="O5" s="306"/>
      <c r="P5" s="306"/>
    </row>
    <row r="6" spans="2:17" ht="18.75" x14ac:dyDescent="0.3">
      <c r="L6" s="44" t="s">
        <v>58</v>
      </c>
      <c r="M6" s="300">
        <v>1366</v>
      </c>
      <c r="N6" s="306"/>
      <c r="O6" s="306"/>
      <c r="P6" s="306"/>
    </row>
    <row r="7" spans="2:17" ht="18.75" x14ac:dyDescent="0.3">
      <c r="L7" s="11" t="s">
        <v>59</v>
      </c>
      <c r="M7" s="300">
        <v>1260</v>
      </c>
      <c r="N7" s="306"/>
      <c r="O7" s="306"/>
      <c r="P7" s="306"/>
    </row>
    <row r="8" spans="2:17" ht="18.75" x14ac:dyDescent="0.3">
      <c r="L8" s="44" t="s">
        <v>60</v>
      </c>
      <c r="M8" s="300">
        <v>1376</v>
      </c>
      <c r="N8" s="306"/>
      <c r="O8" s="306"/>
      <c r="P8" s="306"/>
    </row>
    <row r="9" spans="2:17" ht="18.75" x14ac:dyDescent="0.3">
      <c r="L9" s="11" t="s">
        <v>61</v>
      </c>
      <c r="M9" s="300">
        <v>2952</v>
      </c>
      <c r="N9" s="306"/>
      <c r="O9" s="306"/>
      <c r="P9" s="306"/>
    </row>
    <row r="10" spans="2:17" ht="18.75" x14ac:dyDescent="0.3">
      <c r="L10" s="299" t="s">
        <v>62</v>
      </c>
      <c r="M10" s="301"/>
      <c r="N10" s="306"/>
      <c r="O10" s="306"/>
      <c r="P10" s="306"/>
    </row>
    <row r="11" spans="2:17" ht="18.75" x14ac:dyDescent="0.3">
      <c r="L11" s="11" t="s">
        <v>63</v>
      </c>
      <c r="M11" s="30">
        <v>1431</v>
      </c>
      <c r="N11" s="306"/>
      <c r="O11" s="306"/>
      <c r="P11" s="306"/>
    </row>
    <row r="12" spans="2:17" ht="18.75" x14ac:dyDescent="0.3">
      <c r="L12" s="44" t="s">
        <v>64</v>
      </c>
      <c r="M12" s="30">
        <v>151</v>
      </c>
      <c r="N12" s="306"/>
      <c r="O12" s="306"/>
      <c r="P12" s="306"/>
    </row>
    <row r="13" spans="2:17" ht="18.75" x14ac:dyDescent="0.3">
      <c r="L13" s="11" t="s">
        <v>93</v>
      </c>
      <c r="M13" s="30">
        <v>136</v>
      </c>
      <c r="N13" s="306"/>
      <c r="O13" s="306"/>
      <c r="P13" s="306"/>
    </row>
    <row r="14" spans="2:17" ht="19.5" thickBot="1" x14ac:dyDescent="0.35">
      <c r="L14" s="302" t="s">
        <v>94</v>
      </c>
      <c r="M14" s="316">
        <v>161</v>
      </c>
      <c r="N14" s="306"/>
      <c r="O14" s="306"/>
      <c r="P14" s="306"/>
    </row>
    <row r="15" spans="2:17" ht="18.75" x14ac:dyDescent="0.3">
      <c r="L15" s="313"/>
      <c r="M15" s="306"/>
      <c r="N15" s="306"/>
      <c r="O15" s="306"/>
      <c r="P15" s="306"/>
    </row>
    <row r="16" spans="2:17" ht="18.75" x14ac:dyDescent="0.3">
      <c r="L16" s="314"/>
      <c r="M16" s="315"/>
      <c r="N16" s="315"/>
      <c r="O16" s="315"/>
      <c r="P16" s="315"/>
      <c r="Q16" s="113"/>
    </row>
    <row r="17" spans="12:17" ht="18.75" x14ac:dyDescent="0.3">
      <c r="L17" s="307" t="s">
        <v>62</v>
      </c>
      <c r="M17" s="308" t="s">
        <v>278</v>
      </c>
      <c r="N17" s="309" t="s">
        <v>279</v>
      </c>
      <c r="O17" s="315"/>
      <c r="P17" s="315"/>
      <c r="Q17" s="113"/>
    </row>
    <row r="18" spans="12:17" ht="18.75" x14ac:dyDescent="0.3">
      <c r="L18" s="310" t="s">
        <v>63</v>
      </c>
      <c r="M18" s="311">
        <f>M11</f>
        <v>1431</v>
      </c>
      <c r="N18" s="312">
        <f>M18/M22</f>
        <v>0.76157530601383716</v>
      </c>
      <c r="O18" s="315"/>
      <c r="P18" s="315"/>
      <c r="Q18" s="113"/>
    </row>
    <row r="19" spans="12:17" x14ac:dyDescent="0.25">
      <c r="L19" s="130" t="s">
        <v>64</v>
      </c>
      <c r="M19" s="119">
        <f>M12</f>
        <v>151</v>
      </c>
      <c r="N19" s="131">
        <f>M19/M22</f>
        <v>8.0361894624800423E-2</v>
      </c>
      <c r="O19" s="113"/>
      <c r="P19" s="113"/>
      <c r="Q19" s="113"/>
    </row>
    <row r="20" spans="12:17" x14ac:dyDescent="0.25">
      <c r="L20" s="130" t="s">
        <v>65</v>
      </c>
      <c r="M20" s="119">
        <f>M13</f>
        <v>136</v>
      </c>
      <c r="N20" s="131">
        <f>M20/M22</f>
        <v>7.2378924960085148E-2</v>
      </c>
      <c r="O20" s="113"/>
      <c r="P20" s="113"/>
      <c r="Q20" s="113"/>
    </row>
    <row r="21" spans="12:17" x14ac:dyDescent="0.25">
      <c r="L21" s="130" t="s">
        <v>66</v>
      </c>
      <c r="M21" s="119">
        <f>M14</f>
        <v>161</v>
      </c>
      <c r="N21" s="131">
        <f>M21/M22</f>
        <v>8.5683874401277269E-2</v>
      </c>
      <c r="O21" s="113"/>
      <c r="P21" s="113"/>
      <c r="Q21" s="113"/>
    </row>
    <row r="22" spans="12:17" x14ac:dyDescent="0.25">
      <c r="L22" s="132" t="s">
        <v>19</v>
      </c>
      <c r="M22" s="132">
        <f>SUM(M18:M21)</f>
        <v>1879</v>
      </c>
      <c r="N22" s="133">
        <f>M22/M22%</f>
        <v>100</v>
      </c>
      <c r="O22" s="113"/>
      <c r="P22" s="113"/>
      <c r="Q22" s="113"/>
    </row>
    <row r="23" spans="12:17" x14ac:dyDescent="0.25">
      <c r="L23" s="112"/>
      <c r="M23" s="113"/>
      <c r="N23" s="113"/>
      <c r="O23" s="113"/>
      <c r="P23" s="113"/>
      <c r="Q23" s="113"/>
    </row>
    <row r="24" spans="12:17" x14ac:dyDescent="0.25">
      <c r="L24" s="112"/>
      <c r="M24" s="113"/>
      <c r="N24" s="113"/>
      <c r="O24" s="113"/>
      <c r="P24" s="113"/>
      <c r="Q24" s="113"/>
    </row>
    <row r="25" spans="12:17" x14ac:dyDescent="0.25">
      <c r="L25" s="112"/>
      <c r="M25" s="113"/>
      <c r="N25" s="113"/>
      <c r="O25" s="113"/>
      <c r="P25" s="113"/>
      <c r="Q25" s="113"/>
    </row>
  </sheetData>
  <mergeCells count="3">
    <mergeCell ref="L2:M2"/>
    <mergeCell ref="B2:H2"/>
    <mergeCell ref="O2:P3"/>
  </mergeCells>
  <hyperlinks>
    <hyperlink ref="O2:P3" location="'Table of Contents'!A1" display="Go to Table of Contents" xr:uid="{00000000-0004-0000-06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1</vt:i4>
      </vt:variant>
    </vt:vector>
  </HeadingPairs>
  <TitlesOfParts>
    <vt:vector size="43" baseType="lpstr">
      <vt:lpstr>E-Newsletter Oct-Dec 2025</vt: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1'!_Hlk189580260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manpreet Kaur</cp:lastModifiedBy>
  <dcterms:created xsi:type="dcterms:W3CDTF">2021-07-05T10:28:46Z</dcterms:created>
  <dcterms:modified xsi:type="dcterms:W3CDTF">2026-02-09T07:38:24Z</dcterms:modified>
</cp:coreProperties>
</file>