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F:\Sushanta\2 Research Division\1 News Letter\14 News Letter Apr-Jun 2022\"/>
    </mc:Choice>
  </mc:AlternateContent>
  <xr:revisionPtr revIDLastSave="0" documentId="13_ncr:1_{86899AE2-3FE0-453F-8E16-AAD054C77EE7}" xr6:coauthVersionLast="47" xr6:coauthVersionMax="47" xr10:uidLastSave="{00000000-0000-0000-0000-000000000000}"/>
  <bookViews>
    <workbookView xWindow="-120" yWindow="-120" windowWidth="29040" windowHeight="15840" xr2:uid="{00000000-000D-0000-FFFF-FFFF00000000}"/>
  </bookViews>
  <sheets>
    <sheet name="E-Newsletter Apr-Jun 2022"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23" r:id="rId27"/>
    <sheet name="Table 26" sheetId="24" r:id="rId28"/>
    <sheet name="Table 27" sheetId="25" r:id="rId29"/>
    <sheet name="Table 28" sheetId="26" r:id="rId30"/>
    <sheet name="Table 29" sheetId="55" r:id="rId31"/>
    <sheet name="Table 30" sheetId="28" r:id="rId32"/>
    <sheet name="Table 31" sheetId="29" r:id="rId33"/>
    <sheet name="Table 32" sheetId="30" r:id="rId34"/>
    <sheet name="Table 33" sheetId="31" r:id="rId35"/>
    <sheet name="Table 34" sheetId="32" r:id="rId36"/>
    <sheet name="Table 35" sheetId="33" r:id="rId37"/>
    <sheet name="Table 36" sheetId="34" r:id="rId38"/>
    <sheet name="Table 37" sheetId="35" r:id="rId39"/>
    <sheet name="Table 38" sheetId="36" r:id="rId40"/>
    <sheet name="Table 39" sheetId="37"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30" i="53" l="1"/>
  <c r="O31" i="53" s="1"/>
  <c r="O32" i="53" s="1"/>
  <c r="O33" i="53" s="1"/>
  <c r="O34" i="53" s="1"/>
  <c r="O35" i="53" s="1"/>
  <c r="O36" i="53" s="1"/>
  <c r="O37" i="53" s="1"/>
  <c r="Q13" i="8" l="1"/>
  <c r="Q31" i="4" l="1"/>
  <c r="Q32" i="4" s="1"/>
  <c r="Q33" i="4" s="1"/>
  <c r="Q34" i="4" s="1"/>
  <c r="Q35" i="4" s="1"/>
  <c r="Q36" i="4" s="1"/>
  <c r="Q37" i="4" s="1"/>
  <c r="Q38" i="4" s="1"/>
  <c r="R31" i="4"/>
  <c r="R32" i="4" s="1"/>
  <c r="R33" i="4" s="1"/>
  <c r="R34" i="4" s="1"/>
  <c r="R35" i="4" s="1"/>
  <c r="R36" i="4" s="1"/>
  <c r="R37" i="4" s="1"/>
  <c r="R38" i="4" s="1"/>
  <c r="S31" i="4"/>
  <c r="S32" i="4" s="1"/>
  <c r="S33" i="4" s="1"/>
  <c r="S34" i="4" s="1"/>
  <c r="S35" i="4" s="1"/>
  <c r="S36" i="4" s="1"/>
  <c r="S37" i="4" s="1"/>
  <c r="S38" i="4" s="1"/>
  <c r="P31" i="4"/>
  <c r="P32"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3" i="4"/>
  <c r="P34" i="4" s="1"/>
  <c r="P35" i="4" s="1"/>
  <c r="P36" i="4" s="1"/>
  <c r="P37" i="4" s="1"/>
  <c r="P38" i="4" s="1"/>
  <c r="U21" i="49" l="1"/>
  <c r="P16" i="32" l="1"/>
  <c r="D21" i="5" l="1"/>
  <c r="T40" i="3" l="1"/>
  <c r="S20" i="15"/>
  <c r="S21" i="15" s="1"/>
  <c r="S22" i="15" s="1"/>
  <c r="S23" i="15" s="1"/>
  <c r="S24" i="15" s="1"/>
  <c r="Q20" i="15"/>
  <c r="Q21" i="15" s="1"/>
  <c r="Q22" i="15" s="1"/>
  <c r="Q23" i="15" s="1"/>
  <c r="Q24" i="15" s="1"/>
  <c r="Q25" i="15" s="1"/>
  <c r="P9" i="28" l="1"/>
  <c r="P8" i="28"/>
  <c r="P7" i="28"/>
  <c r="P6" i="28"/>
  <c r="M18" i="6"/>
  <c r="N21" i="16"/>
  <c r="N20" i="16"/>
  <c r="N19" i="16"/>
  <c r="D19" i="5"/>
  <c r="D20" i="5"/>
  <c r="D22" i="5"/>
  <c r="F19" i="5"/>
  <c r="E19" i="5"/>
  <c r="P26" i="7"/>
  <c r="P25" i="7"/>
  <c r="P24" i="7"/>
  <c r="P23" i="7"/>
  <c r="P22" i="7"/>
  <c r="P21" i="7"/>
  <c r="M19" i="6"/>
  <c r="M22" i="6" s="1"/>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U40" i="3" l="1"/>
  <c r="U49" i="3" s="1"/>
  <c r="V40" i="3"/>
  <c r="V53" i="3" s="1"/>
  <c r="S40" i="3"/>
  <c r="N22" i="6"/>
  <c r="N20" i="6"/>
  <c r="N18" i="6"/>
  <c r="N19" i="6"/>
  <c r="N21" i="6"/>
  <c r="E23" i="5"/>
  <c r="E29" i="5" s="1"/>
  <c r="D23" i="5"/>
  <c r="D29" i="5" s="1"/>
  <c r="F23" i="5"/>
  <c r="F30" i="5" s="1"/>
  <c r="P27" i="7"/>
  <c r="E30" i="5" l="1"/>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<sst xmlns="http://schemas.openxmlformats.org/spreadsheetml/2006/main" count="1597" uniqueCount="883">
  <si>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</si>
  <si>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</si>
  <si>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</si>
  <si>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</si>
  <si>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</si>
  <si>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</si>
  <si>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</si>
  <si>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</si>
  <si>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</si>
  <si>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</si>
  <si>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</si>
  <si>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</si>
  <si>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</si>
  <si>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Apr - Jun, 2020</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</si>
  <si>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</si>
  <si>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</si>
  <si>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</si>
  <si>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</si>
  <si>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</si>
  <si>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</si>
  <si>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</si>
  <si>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</si>
  <si>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</si>
  <si>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</si>
  <si>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</si>
  <si>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</si>
  <si>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</si>
  <si>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</si>
  <si>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</si>
  <si>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</si>
  <si>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</si>
  <si>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</si>
  <si>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</si>
  <si>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</si>
  <si>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</si>
  <si>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</si>
  <si>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</si>
  <si>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</si>
  <si>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</si>
  <si>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</si>
  <si>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</si>
  <si>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</si>
  <si>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</si>
  <si>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</si>
  <si>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</si>
  <si>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</si>
  <si>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</si>
  <si>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</si>
  <si>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</si>
  <si>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</si>
  <si>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</si>
  <si>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Financial Creditor</t>
  </si>
  <si>
    <t>Operational Creditor</t>
  </si>
  <si>
    <t>Corporate Debtor</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</si>
  <si>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</si>
  <si>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</si>
  <si>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</si>
  <si>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</si>
  <si>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</si>
  <si>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</si>
  <si>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</si>
  <si>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</si>
  <si>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</si>
  <si>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</si>
  <si>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</si>
  <si>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</si>
  <si>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</si>
  <si>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</si>
  <si>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</si>
  <si>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</si>
  <si>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</si>
  <si>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</si>
  <si>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</si>
  <si>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</si>
  <si>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</si>
  <si>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</si>
  <si>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</si>
  <si>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</si>
  <si>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</si>
  <si>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</si>
  <si>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Reason for Withdrawal*</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</si>
  <si>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</si>
  <si>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</si>
  <si>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</si>
  <si>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</si>
  <si>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</si>
  <si>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</si>
  <si>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</si>
  <si>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</si>
  <si>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</si>
  <si>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</si>
  <si>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</si>
  <si>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</si>
  <si>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</si>
  <si>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</si>
  <si>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</si>
  <si>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</si>
  <si>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</si>
  <si>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</si>
  <si>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</si>
  <si>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</si>
  <si>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</si>
  <si>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</si>
  <si>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</si>
  <si>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</si>
  <si>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</si>
  <si>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</si>
  <si>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</si>
  <si>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</si>
  <si>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</si>
  <si>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</si>
  <si>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</si>
  <si>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</si>
  <si>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</si>
  <si>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</si>
  <si>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</si>
  <si>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</si>
  <si>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</si>
  <si>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</si>
  <si>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</si>
  <si>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</si>
  <si>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</si>
  <si>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</si>
  <si>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</si>
  <si>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</si>
  <si>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</si>
  <si>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</si>
  <si>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</si>
  <si>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</si>
  <si>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</si>
  <si>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</si>
  <si>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</si>
  <si>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</si>
  <si>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</si>
  <si>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</si>
  <si>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</si>
  <si>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</si>
  <si>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</si>
  <si>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</si>
  <si>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</si>
  <si>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</si>
  <si>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Claims of FCs Dealt Under Resolution</t>
  </si>
  <si>
    <t>Realisation by all Claimants as a percentage of Liquidation Value</t>
  </si>
  <si>
    <t>Successful
Resolution Applicant</t>
  </si>
  <si>
    <t>Amount Admitted</t>
  </si>
  <si>
    <t>Amount Realised</t>
  </si>
  <si>
    <t>Realisation as % of Claims</t>
  </si>
  <si>
    <t>Completed</t>
  </si>
  <si>
    <t>Electrosteel Steels Limited</t>
  </si>
  <si>
    <t>Vedanta Ltd.</t>
  </si>
  <si>
    <t>Bhushan Steel Limited</t>
  </si>
  <si>
    <t>Bamnipal Steel Ltd.</t>
  </si>
  <si>
    <t>Monnet Ispat &amp; Energy Limited</t>
  </si>
  <si>
    <t>Consortium of JSW and AION Investments Pvt. Ltd.</t>
  </si>
  <si>
    <t>Essar Steel India Limited</t>
  </si>
  <si>
    <t>Arcelor Mittal India Pvt. Ltd.</t>
  </si>
  <si>
    <t>Alok Industries Limited</t>
  </si>
  <si>
    <t>Reliance Industries Limited, JM Financial Asset Reconstruction Company Ltd., JMFARC - March 2018 Trust</t>
  </si>
  <si>
    <t>Jyoti Structures Limited</t>
  </si>
  <si>
    <t>Group of HNIs led by Mr. Sharad Sanghi.</t>
  </si>
  <si>
    <t>Bhushan Power &amp; Steel Limited</t>
  </si>
  <si>
    <t>JSW Limited</t>
  </si>
  <si>
    <t>Amtek Auto Limited</t>
  </si>
  <si>
    <t xml:space="preserve">Deccan Value Investors L.P. and DVI PE (Mauritius) Ltd. </t>
  </si>
  <si>
    <t>Under Process</t>
  </si>
  <si>
    <t>Era Infra Engineering Limited</t>
  </si>
  <si>
    <t>Under CIRP</t>
  </si>
  <si>
    <t>Lanco Infratech Limited</t>
  </si>
  <si>
    <t>Under Liquidation</t>
  </si>
  <si>
    <t>ABG Shipyard Limited</t>
  </si>
  <si>
    <t>Period</t>
  </si>
  <si>
    <t>Liquidations at the beginning</t>
  </si>
  <si>
    <t>Liquidations Commenced</t>
  </si>
  <si>
    <t xml:space="preserve">Liquidation closed by </t>
  </si>
  <si>
    <t>Liquidations at the end of period</t>
  </si>
  <si>
    <t>Withdrawal</t>
  </si>
  <si>
    <t>Final Reports Submitted</t>
  </si>
  <si>
    <t>6*</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</si>
  <si>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</si>
  <si>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</si>
  <si>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</si>
  <si>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</si>
  <si>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</si>
  <si>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</si>
  <si>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</si>
  <si>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</si>
  <si>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</si>
  <si>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</si>
  <si>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</si>
  <si>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</si>
  <si>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</si>
  <si>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Paid-up capital</t>
  </si>
  <si>
    <t>Assets</t>
  </si>
  <si>
    <t>Outstanding debt</t>
  </si>
  <si>
    <t>Amount paid to creditors</t>
  </si>
  <si>
    <t>Surplus</t>
  </si>
  <si>
    <t>Liquidations for which Final Reports submitted</t>
  </si>
  <si>
    <t>Ongoing Liquidations</t>
  </si>
  <si>
    <t>**</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</si>
  <si>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</si>
  <si>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</si>
  <si>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</si>
  <si>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</si>
  <si>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</si>
  <si>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</si>
  <si>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</si>
  <si>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</si>
  <si>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</si>
  <si>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</si>
  <si>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</si>
  <si>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</si>
  <si>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</si>
  <si>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</si>
  <si>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</si>
  <si>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</si>
  <si>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</si>
  <si>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</si>
  <si>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</si>
  <si>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</si>
  <si>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</si>
  <si>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</si>
  <si>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</si>
  <si>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</si>
  <si>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</si>
  <si>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</si>
  <si>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</si>
  <si>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</si>
  <si>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</si>
  <si>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</si>
  <si>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</si>
  <si>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</si>
  <si>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</si>
  <si>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</si>
  <si>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</si>
  <si>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</si>
  <si>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</si>
  <si>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IIIPI</t>
  </si>
  <si>
    <t>ICSI IIP</t>
  </si>
  <si>
    <t>IPA ICAI</t>
  </si>
  <si>
    <t>New Delhi</t>
  </si>
  <si>
    <t>Rest of Northern Region</t>
  </si>
  <si>
    <t>Mumbai</t>
  </si>
  <si>
    <t>Rest of Western Region</t>
  </si>
  <si>
    <t>Chennai</t>
  </si>
  <si>
    <t>Rest of Southern Region</t>
  </si>
  <si>
    <t xml:space="preserve">Kolkata </t>
  </si>
  <si>
    <t>Rest of Eastern Region</t>
  </si>
  <si>
    <t>Total Registered</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</si>
  <si>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</si>
  <si>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</si>
  <si>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</si>
  <si>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</si>
  <si>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</si>
  <si>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</si>
  <si>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</si>
  <si>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</si>
  <si>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</si>
  <si>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</si>
  <si>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</si>
  <si>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</si>
  <si>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</si>
  <si>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</si>
  <si>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</si>
  <si>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</si>
  <si>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</si>
  <si>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</si>
  <si>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</si>
  <si>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</si>
  <si>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</si>
  <si>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</si>
  <si>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</si>
  <si>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</si>
  <si>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</si>
  <si>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</si>
  <si>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</si>
  <si>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</si>
  <si>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</si>
  <si>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</si>
  <si>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</si>
  <si>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</si>
  <si>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</si>
  <si>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</si>
  <si>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</si>
  <si>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</si>
  <si>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</si>
  <si>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</si>
  <si>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</si>
  <si>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</si>
  <si>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</si>
  <si>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</si>
  <si>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</si>
  <si>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</si>
  <si>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</si>
  <si>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</si>
  <si>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</si>
  <si>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</si>
  <si>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</si>
  <si>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</si>
  <si>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</si>
  <si>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</si>
  <si>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</si>
  <si>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</si>
  <si>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</si>
  <si>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</si>
  <si>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</si>
  <si>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</si>
  <si>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</si>
  <si>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</si>
  <si>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</si>
  <si>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</si>
  <si>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</si>
  <si>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</si>
  <si>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</si>
  <si>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</si>
  <si>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</si>
  <si>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</si>
  <si>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</si>
  <si>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</si>
  <si>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</si>
  <si>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</si>
  <si>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</si>
  <si>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</si>
  <si>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</si>
  <si>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</si>
  <si>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</si>
  <si>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</si>
  <si>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</si>
  <si>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</si>
  <si>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</si>
  <si>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</si>
  <si>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</si>
  <si>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</si>
  <si>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</si>
  <si>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</si>
  <si>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</si>
  <si>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</si>
  <si>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</si>
  <si>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</si>
  <si>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</si>
  <si>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</si>
  <si>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</si>
  <si>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Table 14: Twelve Large Accounts</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</si>
  <si>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</si>
  <si>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</si>
  <si>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</si>
  <si>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</si>
  <si>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</si>
  <si>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</si>
  <si>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</si>
  <si>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</si>
  <si>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</si>
  <si>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</si>
  <si>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</si>
  <si>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</si>
  <si>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</si>
  <si>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</si>
  <si>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</si>
  <si>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</si>
  <si>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Commenced</t>
  </si>
  <si>
    <t>Closed</t>
  </si>
  <si>
    <t>As on March 18</t>
  </si>
  <si>
    <t>As on March 19</t>
  </si>
  <si>
    <t xml:space="preserve">No. of Records </t>
  </si>
  <si>
    <t>No. of Loan records on-boarded</t>
  </si>
  <si>
    <t>No. of debtors registered</t>
  </si>
  <si>
    <t>No. of records authenticated</t>
  </si>
  <si>
    <t>Appeal/Review/Settled</t>
  </si>
  <si>
    <t>Withdrawal u/s 12A</t>
  </si>
  <si>
    <t xml:space="preserve">Approval of Resolution Plan </t>
  </si>
  <si>
    <t>INSOLVENCY AND BANKRUPTCY BOARD OF INDIA</t>
  </si>
  <si>
    <t>INSOLVENCY AND BANKRUPTCY NEWS</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</si>
  <si>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</si>
  <si>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</si>
  <si>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</si>
  <si>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</si>
  <si>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</si>
  <si>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</si>
  <si>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</si>
  <si>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</si>
  <si>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</si>
  <si>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</si>
  <si>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</si>
  <si>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</si>
  <si>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</si>
  <si>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</si>
  <si>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</si>
  <si>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</si>
  <si>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</si>
  <si>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</si>
  <si>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</si>
  <si>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</si>
  <si>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</si>
  <si>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</si>
  <si>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**For ongoing liquidations, outstanding debt amount is not available.</t>
  </si>
  <si>
    <t>Value 
(₹ crore)</t>
  </si>
  <si>
    <t>Note: NA signifies the RVO is not recognised for that asset class</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</si>
  <si>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</si>
  <si>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</si>
  <si>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</si>
  <si>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</si>
  <si>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</si>
  <si>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</si>
  <si>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</si>
  <si>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</si>
  <si>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</si>
  <si>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</si>
  <si>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</si>
  <si>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</si>
  <si>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2020-2021</t>
  </si>
  <si>
    <t>≤ 30</t>
  </si>
  <si>
    <t xml:space="preserve">2019 - 20 </t>
  </si>
  <si>
    <t>Sep, 2021</t>
  </si>
  <si>
    <t>2020 - 2021</t>
  </si>
  <si>
    <t>As on Sep 21</t>
  </si>
  <si>
    <t>Closure by</t>
  </si>
  <si>
    <t>Oct-Dec, 2021</t>
  </si>
  <si>
    <t>Jaypee Infratech Limited</t>
  </si>
  <si>
    <t>Dec,2021</t>
  </si>
  <si>
    <t>As on Dec 21</t>
  </si>
  <si>
    <t>GIP Qualified</t>
  </si>
  <si>
    <t>As on June 21</t>
  </si>
  <si>
    <t xml:space="preserve">Average CPE hours per registered IP </t>
  </si>
  <si>
    <t>NA: Not Available </t>
  </si>
  <si>
    <r>
      <t xml:space="preserve">Value of records authenticated
</t>
    </r>
    <r>
      <rPr>
        <b/>
        <i/>
        <sz val="10"/>
        <color theme="0"/>
        <rFont val="Times New Roman"/>
        <family val="1"/>
      </rPr>
      <t>(Amt. in ₹ lakh crore)</t>
    </r>
  </si>
  <si>
    <r>
      <rPr>
        <b/>
        <sz val="10"/>
        <color theme="1"/>
        <rFont val="Times New Roman"/>
        <family val="1"/>
      </rPr>
      <t xml:space="preserve">In case of query, please contact: 
</t>
    </r>
    <r>
      <rPr>
        <sz val="10"/>
        <color theme="1"/>
        <rFont val="Times New Roman"/>
        <family val="1"/>
      </rPr>
      <t xml:space="preserve">
Research Division
Insolvency and Bankruptcy Board of India
2nd Floor, Jeevan Vihar Building, Sansad Marg, New Delhi - 110001.
Email: research@ibbi.gov.in </t>
    </r>
  </si>
  <si>
    <t>Go To Table of Contents</t>
  </si>
  <si>
    <t>Date of Order of Dissolution/Closure</t>
  </si>
  <si>
    <r>
      <t>Surplus</t>
    </r>
    <r>
      <rPr>
        <b/>
        <vertAlign val="superscript"/>
        <sz val="10"/>
        <color theme="1"/>
        <rFont val="Times New Roman"/>
        <family val="1"/>
      </rPr>
      <t>##</t>
    </r>
  </si>
  <si>
    <r>
      <t xml:space="preserve">2016 - 17 (Nov - Dec) </t>
    </r>
    <r>
      <rPr>
        <vertAlign val="superscript"/>
        <sz val="10"/>
        <color theme="1"/>
        <rFont val="Times New Roman"/>
        <family val="1"/>
      </rPr>
      <t xml:space="preserve"># </t>
    </r>
  </si>
  <si>
    <t>Age Group 
(in years)</t>
  </si>
  <si>
    <t>2021 - 22</t>
  </si>
  <si>
    <t xml:space="preserve">NA means Not realisable/ saleable or No asset left for liquidation or Not applicable.
</t>
  </si>
  <si>
    <t xml:space="preserve">* Direct Dissolution; Claims pertain to CIRP period.
</t>
  </si>
  <si>
    <t xml:space="preserve">‘0’ means an amount below two decimals.
</t>
  </si>
  <si>
    <r>
      <rPr>
        <vertAlign val="superscript"/>
        <sz val="10"/>
        <rFont val="Times New Roman"/>
        <family val="1"/>
      </rPr>
      <t>#</t>
    </r>
    <r>
      <rPr>
        <sz val="10"/>
        <rFont val="Times New Roman"/>
        <family val="1"/>
      </rPr>
      <t xml:space="preserve"> Inclusive of unclaimed proceeds of ₹ 4.98 crore under liquidation.</t>
    </r>
  </si>
  <si>
    <t xml:space="preserve">*Data for other liquidations are not available. </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</si>
  <si>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</si>
  <si>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</si>
  <si>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</si>
  <si>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</si>
  <si>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</si>
  <si>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</si>
  <si>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</si>
  <si>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</si>
  <si>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</si>
  <si>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</si>
  <si>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</si>
  <si>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</si>
  <si>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</si>
  <si>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resolution plan of resolution applicant Suraksha Realty has been approved by the CoC and awaits approval of the AA.</t>
  </si>
  <si>
    <t>As on March, 2021</t>
  </si>
  <si>
    <t>The data are provisional. These are getting revised on continuous basis as further information is received.</t>
  </si>
  <si>
    <t>Note:</t>
  </si>
  <si>
    <t xml:space="preserve"> -</t>
  </si>
  <si>
    <t>2021 - 2022</t>
  </si>
  <si>
    <t>Note: The registration of 2 RVs has since been cancelled.</t>
  </si>
  <si>
    <t xml:space="preserve">This excludes 1 CD which has moved directly from BIFR to resolution. </t>
  </si>
  <si>
    <t>Source: Compilation from website of the NCLT and filing by IPs.</t>
  </si>
  <si>
    <t>Note: Authenticated records and amount inludes deemed authentication.</t>
  </si>
  <si>
    <t>Details of Avoidance Applications and Disposal</t>
  </si>
  <si>
    <t>Failing to Meet Eligibility Norms</t>
  </si>
  <si>
    <t>This E-Newsletter includes the tables, charts, and underlying data from the Quarterly Newsletter of Insolvency and Bankrupty Board of India, April-June, 2022, Vol. 23. When using the data, please refer to the Insolvency and Banruptcy News, April-June 2022, Vol. 23.</t>
  </si>
  <si>
    <t>Sectoral Distribution of CIRPs as on June 30, 2022</t>
  </si>
  <si>
    <t>Outcome of CIRPs, initiated Stakeholder-wise, as on June 30, 2022</t>
  </si>
  <si>
    <t>CIRPs Yielding Resolution Plans</t>
  </si>
  <si>
    <t>CIRPs Yielded Resolutions: State of CD at the commencement of CIRP</t>
  </si>
  <si>
    <t>Closure of CIRP by Withdrawal till June 30, 2022</t>
  </si>
  <si>
    <t>9, 10</t>
  </si>
  <si>
    <t>Status of Liquidation Processes as on June 30, 2022</t>
  </si>
  <si>
    <t>CIRPs Ending with Orders for Liquidation till June 30, 2022</t>
  </si>
  <si>
    <t>Status of ongoing CIRPs as on June 30, 2022</t>
  </si>
  <si>
    <t>Twelve Large Accounts</t>
  </si>
  <si>
    <t>Commencement of Voluntary Liquidations till June 30, 2022</t>
  </si>
  <si>
    <t>Status of Voluntary Liquidations as on June 30, 2022</t>
  </si>
  <si>
    <t>Details of 1285 Voluntary Liquidations</t>
  </si>
  <si>
    <t>Corporate Liquidation Accounts as on June 30, 2022</t>
  </si>
  <si>
    <t>Status of filed applications for initiation of insolvency resolution process of personal guarantors</t>
  </si>
  <si>
    <t>Registered IPs and AFAs as on June 30, 2022</t>
  </si>
  <si>
    <t>Distribution of IPs as per their Eligibility as on June 30, 2022</t>
  </si>
  <si>
    <t>Age Profile of IPs as on June 30, 2022</t>
  </si>
  <si>
    <t>Zone-wise IPs in the Panel</t>
  </si>
  <si>
    <t>Replacement of IRP with RP as on June 30, 2022</t>
  </si>
  <si>
    <t>IPEs as on June 30, 2022</t>
  </si>
  <si>
    <t>Registered Valuers as on June 30, 2022</t>
  </si>
  <si>
    <t>Registered Valuers (Entities) as on June 30, 2022</t>
  </si>
  <si>
    <t>Registration of RVs till June 30, 2022</t>
  </si>
  <si>
    <t>Region Wise Registered Valuers as on June 30, 2022</t>
  </si>
  <si>
    <t>Age profile of RVs as on June 30, 2022</t>
  </si>
  <si>
    <t>These CIRPs are in respect of 5481 CDs</t>
  </si>
  <si>
    <t>Apr - Jun, 2022</t>
  </si>
  <si>
    <t>Note: This excludes four cases wherein applications filed by RBI were admitted u/s 227 of the Code.</t>
  </si>
  <si>
    <t>Table 4: Outcome of CIRPs initiated Stakeholder-wise, as on June 30, 2022</t>
  </si>
  <si>
    <t>Realisation by creditors as % of Liquidation Value</t>
  </si>
  <si>
    <t>Realisation by creditors as % of their Claims</t>
  </si>
  <si>
    <t xml:space="preserve">Total Admitted Claims </t>
  </si>
  <si>
    <t>Total Realisable Value</t>
  </si>
  <si>
    <t>Part A: For Prior Period (Till March 31, 2022)</t>
  </si>
  <si>
    <t>Part B: April - June, 2022</t>
  </si>
  <si>
    <t>Rana Global Limited</t>
  </si>
  <si>
    <t>23-03-18</t>
  </si>
  <si>
    <t>Dome-Bell Electronics Private Limited</t>
  </si>
  <si>
    <t>21-08-18</t>
  </si>
  <si>
    <t>Supraja Textiles Private Limited</t>
  </si>
  <si>
    <t>23-08-18</t>
  </si>
  <si>
    <t>29-04-20</t>
  </si>
  <si>
    <t>Amintha Infrastructure Private Limited</t>
  </si>
  <si>
    <t>30-08-19</t>
  </si>
  <si>
    <t>22-03-21</t>
  </si>
  <si>
    <t>Sejal Glass Limited</t>
  </si>
  <si>
    <t>13-02-19</t>
  </si>
  <si>
    <t>26-03-21</t>
  </si>
  <si>
    <t>KK Gifts Private Limited</t>
  </si>
  <si>
    <t>28-06-21</t>
  </si>
  <si>
    <t>Vista Mining Private Limited</t>
  </si>
  <si>
    <t>25-02-20</t>
  </si>
  <si>
    <t>13-07-21</t>
  </si>
  <si>
    <t>Therdose Pharma Private Limited</t>
  </si>
  <si>
    <t>Dimension Steel &amp; Alloys Private Limited</t>
  </si>
  <si>
    <t>18-10-19</t>
  </si>
  <si>
    <t>Amrit Jal Ventures Private Limited</t>
  </si>
  <si>
    <t>14-10-21</t>
  </si>
  <si>
    <t>Rohtas Projects Limited</t>
  </si>
  <si>
    <t>30-09-19</t>
  </si>
  <si>
    <t>13-12-21</t>
  </si>
  <si>
    <t>Favourite Fabtech Private Limited</t>
  </si>
  <si>
    <t>17-03-20</t>
  </si>
  <si>
    <t>14-12-21</t>
  </si>
  <si>
    <t>Zicom Saas Private Limited</t>
  </si>
  <si>
    <t>18-03-20</t>
  </si>
  <si>
    <t>16-12-21</t>
  </si>
  <si>
    <t>Banyantree Developers Private Limited</t>
  </si>
  <si>
    <t>17-12-21</t>
  </si>
  <si>
    <t>Kei-Rsos Maritime Limited</t>
  </si>
  <si>
    <t>28-08-19</t>
  </si>
  <si>
    <t>COS Board Industries Limited</t>
  </si>
  <si>
    <t>16-12-19</t>
  </si>
  <si>
    <t>Mass Metals Private Limited</t>
  </si>
  <si>
    <t>21-02-22</t>
  </si>
  <si>
    <t>Proactive Plast Private Limited</t>
  </si>
  <si>
    <t>14-10-19</t>
  </si>
  <si>
    <t>Ahinsa Buildtech Private Limited</t>
  </si>
  <si>
    <t>24-03-22</t>
  </si>
  <si>
    <t>Cleanopolis Energy Systems India Private Limited</t>
  </si>
  <si>
    <t xml:space="preserve">Farmech Foods Private Limited </t>
  </si>
  <si>
    <t>30-03-22</t>
  </si>
  <si>
    <t>Total (April - June, 2022)</t>
  </si>
  <si>
    <t>Total (Till June, 2022)</t>
  </si>
  <si>
    <t>Rohit Ferro-Tech Limited</t>
  </si>
  <si>
    <t>Serampore Belting Works Private Limited</t>
  </si>
  <si>
    <t>19-04-22</t>
  </si>
  <si>
    <t>Bhattacharyya Bottling Plant Private Limited</t>
  </si>
  <si>
    <t>20-12-19</t>
  </si>
  <si>
    <t>20-04-22</t>
  </si>
  <si>
    <t>Vinayak Rathi Steels Rolling Mills Pvt Ltd</t>
  </si>
  <si>
    <t>16-06-20</t>
  </si>
  <si>
    <t>21-04-22</t>
  </si>
  <si>
    <t>Indolsolar Limited</t>
  </si>
  <si>
    <t>R P Basmati Rice Limited</t>
  </si>
  <si>
    <t>16-11-18</t>
  </si>
  <si>
    <t>22-04-22</t>
  </si>
  <si>
    <t>SIP Industries Limited</t>
  </si>
  <si>
    <t>25-04-22</t>
  </si>
  <si>
    <t>NC</t>
  </si>
  <si>
    <t>Value Infracon India Private Limited</t>
  </si>
  <si>
    <t>28-04-22</t>
  </si>
  <si>
    <t>Super Shiv Shakti Chemicals Private Limited</t>
  </si>
  <si>
    <t>29-04-22</t>
  </si>
  <si>
    <t>Heavy Metal and Tubes Limited</t>
  </si>
  <si>
    <t>Mangal Iron Private Limited</t>
  </si>
  <si>
    <t>19-06-18</t>
  </si>
  <si>
    <t xml:space="preserve">Bansal Alumex Private Limited </t>
  </si>
  <si>
    <t>18-05-22</t>
  </si>
  <si>
    <t>Krishna Alex Private Limited</t>
  </si>
  <si>
    <t>14-09-21</t>
  </si>
  <si>
    <t xml:space="preserve">Wall Rock Infrahome Private Limited </t>
  </si>
  <si>
    <t>17-12-19</t>
  </si>
  <si>
    <t>Yashomati Hospitals Private Limited#</t>
  </si>
  <si>
    <t>16-03-21</t>
  </si>
  <si>
    <t>30-05-22</t>
  </si>
  <si>
    <t>B V V Paper Industries Limited</t>
  </si>
  <si>
    <t>31-05-21</t>
  </si>
  <si>
    <t>Gopalsons Steels Private Limited</t>
  </si>
  <si>
    <t>20-01-20</t>
  </si>
  <si>
    <t>Sankhya Infotech Limited</t>
  </si>
  <si>
    <t>28-07-21</t>
  </si>
  <si>
    <t>15-06-22</t>
  </si>
  <si>
    <t>Basu &amp; Co Road Contractors Private Limited</t>
  </si>
  <si>
    <t>19-02-20</t>
  </si>
  <si>
    <t>16-06-22</t>
  </si>
  <si>
    <t>Anand Teknow Aids Engineering India Limited</t>
  </si>
  <si>
    <t>17-06-22</t>
  </si>
  <si>
    <t>Bhatia Coke and Energy Limited</t>
  </si>
  <si>
    <t>22-05-19</t>
  </si>
  <si>
    <t>20-06-22</t>
  </si>
  <si>
    <t>Topknit Processing Mill Private Limited</t>
  </si>
  <si>
    <t>21-11-19</t>
  </si>
  <si>
    <t>Castal Extrusion Private Limited</t>
  </si>
  <si>
    <t>29-06-22</t>
  </si>
  <si>
    <t xml:space="preserve">Notes:
</t>
  </si>
  <si>
    <t xml:space="preserve">2. The CIRPs in 18 matters which yielded resolution plans and were reported earlier in this table have later been reversed. The CIRPs have restarted in 8 cases and CIRPs in 2 matters, where liquidation orders were passed earlier, have yielded resolution plans.
</t>
  </si>
  <si>
    <t xml:space="preserve">3. There are 6 CIRPs where the realisable value was less than the liquidation value of the CD. While realisable value is significantly influenced by the value of the asset of the CD while entering the resolution process and time taken for resolution, it is also the outcome of a market determined price discovery process and commercial wisdom of the committee of creditors. 
</t>
  </si>
  <si>
    <t>NA: Not Available; NC: Not calculated</t>
  </si>
  <si>
    <t xml:space="preserve">1. In 517 resolved CDs, 124 applications in respect of avoidance transactions, reporting the irregular transactions to the tune of ₹ 33,076 crore have been pending before AA. 	</t>
  </si>
  <si>
    <t>Table 6: CIRPs Yielded Resolutions: State of CD at the commencement of CIRP</t>
  </si>
  <si>
    <t>No. of resolved cases</t>
  </si>
  <si>
    <t>Earlier with BIFR/defunct</t>
  </si>
  <si>
    <t>Particulars</t>
  </si>
  <si>
    <t>No. of cases</t>
  </si>
  <si>
    <t>*Data awaited in 2 cases</t>
  </si>
  <si>
    <t>Table 8: Status of Liquidation Processes as on June 30, 2022</t>
  </si>
  <si>
    <t>1703*</t>
  </si>
  <si>
    <t>Final Report submitted</t>
  </si>
  <si>
    <t xml:space="preserve">*This excludes 17 cases where liquidation order has been set aside by NCLAT / Supreme Court.
</t>
  </si>
  <si>
    <t>Details of Closed Liquidations</t>
  </si>
  <si>
    <t>Table 9: Details of Closed Liquidations</t>
  </si>
  <si>
    <t>Part B: For April - June, 2022</t>
  </si>
  <si>
    <t>Interlink Petroleum Limited</t>
  </si>
  <si>
    <t>25-05-21</t>
  </si>
  <si>
    <t>Atharva Advisory Services Private Limited</t>
  </si>
  <si>
    <t>Italian Exposition Private Limited</t>
  </si>
  <si>
    <t>15-07-19</t>
  </si>
  <si>
    <t>27-09-21</t>
  </si>
  <si>
    <t>Arion Cement Manufacturing Private Limited</t>
  </si>
  <si>
    <t>24-06-19</t>
  </si>
  <si>
    <t>Laxmivinayak Rice Mill Private Limited</t>
  </si>
  <si>
    <t>22-03-18</t>
  </si>
  <si>
    <t>15-11-21</t>
  </si>
  <si>
    <t>Bansal Shipping Private Limited</t>
  </si>
  <si>
    <t>21-06-21</t>
  </si>
  <si>
    <t>Venkatesh Logistics Private Limited</t>
  </si>
  <si>
    <t>Hitech Engineering Corporation India Private Limited</t>
  </si>
  <si>
    <t>23-12-21</t>
  </si>
  <si>
    <t>Saicon Steels Private Limited</t>
  </si>
  <si>
    <t>24-12-21</t>
  </si>
  <si>
    <t>25-02-22</t>
  </si>
  <si>
    <t>Jinprabhu Infrastructure Developments Limited</t>
  </si>
  <si>
    <t>Flower Dealcom Private Limited</t>
  </si>
  <si>
    <t>14-11-18</t>
  </si>
  <si>
    <t>Ekavira Ventures Limited</t>
  </si>
  <si>
    <t>23-04-19</t>
  </si>
  <si>
    <t>Fibertech Infracon Private Limited</t>
  </si>
  <si>
    <t>SBJ Exports &amp; Mfg Private Limited</t>
  </si>
  <si>
    <t>23-03-22</t>
  </si>
  <si>
    <t>Veer Resources &amp; Projects Private Limited</t>
  </si>
  <si>
    <t>27-06-19</t>
  </si>
  <si>
    <t>Maa Tara Ferrotech Private Limited</t>
  </si>
  <si>
    <t>18-01-21</t>
  </si>
  <si>
    <t>Sri Vinayaka Paper and Boards Limited**</t>
  </si>
  <si>
    <t>26-11-18</t>
  </si>
  <si>
    <t>28-03-22</t>
  </si>
  <si>
    <t>Ayurwin Pharma Private Limited*</t>
  </si>
  <si>
    <t>Mystic Monk Designs Private Limited*</t>
  </si>
  <si>
    <t>Farmers Pulse Private Limited</t>
  </si>
  <si>
    <t>Global Interactive Malls Private Limited</t>
  </si>
  <si>
    <t>15-03-21</t>
  </si>
  <si>
    <t>DC Industrial Plant Services Private Limited**</t>
  </si>
  <si>
    <t>19-06-19</t>
  </si>
  <si>
    <t>Saurabh (India) Private Limited</t>
  </si>
  <si>
    <t>19-11-19</t>
  </si>
  <si>
    <t>Kamla Landmarc Motors Private Limited</t>
  </si>
  <si>
    <t>Jay Polychem India Limited</t>
  </si>
  <si>
    <t>25-03-19</t>
  </si>
  <si>
    <t>Stewarts &amp; Lloyds of India Ltd</t>
  </si>
  <si>
    <t>26-10-17</t>
  </si>
  <si>
    <t>Bengal India Global Infrastructure Limited</t>
  </si>
  <si>
    <t>17-05-19</t>
  </si>
  <si>
    <t>2.50***</t>
  </si>
  <si>
    <t>Su-Kam Power Systems Limited**</t>
  </si>
  <si>
    <t>Girna Infraprojects Private Limited</t>
  </si>
  <si>
    <t>24-07-19</t>
  </si>
  <si>
    <t xml:space="preserve">Air Odisha Aviation Private Limited </t>
  </si>
  <si>
    <t>13-09-21</t>
  </si>
  <si>
    <t>Nekka Oil &amp; Fats Private Limited</t>
  </si>
  <si>
    <t>Nadia Health Care Private Limited</t>
  </si>
  <si>
    <t>30-07-19</t>
  </si>
  <si>
    <t>Shri Shyamji Agrico Exports Private Limited</t>
  </si>
  <si>
    <t>Shri Narsing Dev Sugar Private Limited**</t>
  </si>
  <si>
    <t>23-01-20</t>
  </si>
  <si>
    <t>Basukinath Agro Private Limited*</t>
  </si>
  <si>
    <t>25-05-22</t>
  </si>
  <si>
    <t>Ashok Transformers Private Limited</t>
  </si>
  <si>
    <t xml:space="preserve">D N Sircar S K Das Pvt Ltd </t>
  </si>
  <si>
    <t>TurboMachinery Engineering Industries Limited**</t>
  </si>
  <si>
    <t xml:space="preserve">Steps Dumask Waste Processing Service Pvt. Ltd. </t>
  </si>
  <si>
    <t>24-04-22</t>
  </si>
  <si>
    <t>26-04-22</t>
  </si>
  <si>
    <t>13-05-22</t>
  </si>
  <si>
    <t>23-05-22</t>
  </si>
  <si>
    <t>21-06-22</t>
  </si>
  <si>
    <t>Total (April - June, 22)</t>
  </si>
  <si>
    <t>Total (Till June, 22)</t>
  </si>
  <si>
    <t xml:space="preserve">**  Sale as a going concern
</t>
  </si>
  <si>
    <t>*** Assignment of NRRA comprising book debts in which Upfront Payment of ₹ 2.50 Crores. Balance on Recoveries over and above ₹ 2.50 crore in the ratio of 70:30 (70 % to Bankers and 30% to Assignee) after deduction of actual expenses or 5% of realized amount whichever is lower.</t>
  </si>
  <si>
    <t>Table 10: CIRPs ending with Orders for Liquidation till June 30, 2022</t>
  </si>
  <si>
    <t xml:space="preserve">Notes:
1. There were 94 CIRPs, where CDs were in BIFR or non-functional but had resolution value higher than liquidation value.
2. Includes cases where no resolution plans were received and cases where liquidation value is zero or not estimated.
3. Data of 6 CIRPs is awaited. </t>
  </si>
  <si>
    <t>Resolution Value ≤ Liquidation Value</t>
  </si>
  <si>
    <t>374  Liquidations where Final Report Submitted</t>
  </si>
  <si>
    <t>2709.49#</t>
  </si>
  <si>
    <t>2936.30#</t>
  </si>
  <si>
    <t>Ongoing 1071 Liquidations*</t>
  </si>
  <si>
    <t>5,96,855.97</t>
  </si>
  <si>
    <t>39300.01 **</t>
  </si>
  <si>
    <t>**Out of 1329 ongoing cases, liquidation values of only 1276 CDs are available. The aggregate liquidation value of 805 CDs estimated during liquidation process is ₹ 39300.01 crore and that of 471 CDs for which estimates made during CIRP is ₹ 9638.52 crore.</t>
  </si>
  <si>
    <t>Table 13: Status of ongoing CIRPs as on June 30, 2022</t>
  </si>
  <si>
    <t>26.78*</t>
  </si>
  <si>
    <t>Table 15: Details of Avoidance Applications and Disposal</t>
  </si>
  <si>
    <t>*In addition, in the matter of Jaypee Infra, possession of 758 acres out of total 858 acres of land was given back to the CD. The 858 acres of land was earlier valued at Rs 5500 Cr.</t>
  </si>
  <si>
    <t>Table 16: Commencement of Voluntary Liquidations till June 30, 2022</t>
  </si>
  <si>
    <t>*Vide order dated February 02, 2021, the Hon’ble NCLT has recalled its order dated September 28, 2018 which suspended the voluntary liquidation process of M/s Central Inland Water Transport Corporation Limited.</t>
  </si>
  <si>
    <t>3956*</t>
  </si>
  <si>
    <t>38##</t>
  </si>
  <si>
    <t>4251##</t>
  </si>
  <si>
    <t>3224#</t>
  </si>
  <si>
    <t>1778#</t>
  </si>
  <si>
    <t>* Paid up capital is not available in case of one company as it is a company limited by guarantee.</t>
  </si>
  <si>
    <t># Paid up capital and assets of 342 and 335 cases, respectively, are available.</t>
  </si>
  <si>
    <t xml:space="preserve">## Details regarding seven cases not available
</t>
  </si>
  <si>
    <t>Table 17: Status of Voluntary Liquidations as on June 30, 2022</t>
  </si>
  <si>
    <t>Table 18: Reasons For Voluntary Liquidations</t>
  </si>
  <si>
    <t>Table 19: Details of 1285 Voluntary Liquidations (Excluding 9 Withdrawals)</t>
  </si>
  <si>
    <t>Table 20: Realisations under Voluntary Liquidation</t>
  </si>
  <si>
    <t>Part A: Prior Period (Till March 31, 2022)</t>
  </si>
  <si>
    <t>Providian Technology Services Private Limited</t>
  </si>
  <si>
    <t>15-01-18</t>
  </si>
  <si>
    <t>25-11-21</t>
  </si>
  <si>
    <t xml:space="preserve">GEW Asia Pvt Ltd </t>
  </si>
  <si>
    <t>Jai Maa Vaishno Loha Private Limited</t>
  </si>
  <si>
    <t>31-01-22</t>
  </si>
  <si>
    <t>Prognosys E Consulting Private Limited</t>
  </si>
  <si>
    <t>Broadhop India Private Limited</t>
  </si>
  <si>
    <t>Rushil Constructions (India) Private Limited</t>
  </si>
  <si>
    <t>25-03-22</t>
  </si>
  <si>
    <t>MMD India Private Limited</t>
  </si>
  <si>
    <t>29-03-22</t>
  </si>
  <si>
    <t>JMA India Private Limited</t>
  </si>
  <si>
    <t>30-11-19</t>
  </si>
  <si>
    <t>Mount Everest Realtors Private Limited</t>
  </si>
  <si>
    <t>31-08-21</t>
  </si>
  <si>
    <t>Bayards India Private Limited</t>
  </si>
  <si>
    <t>Kalyan Extraction Private Limited</t>
  </si>
  <si>
    <t>Plantec GB Engineering Private Limited</t>
  </si>
  <si>
    <t>26-03-19</t>
  </si>
  <si>
    <t>Rusi &amp; Zarin Gimi Family Holdings Private Limited</t>
  </si>
  <si>
    <t>25-08-20</t>
  </si>
  <si>
    <t>H B Enterprises Private Limited</t>
  </si>
  <si>
    <t>Sohangiri Metals And Alloys Private Limited</t>
  </si>
  <si>
    <t>15-12-20</t>
  </si>
  <si>
    <t>27-04-22</t>
  </si>
  <si>
    <t>Aspinwall Technologies Limited</t>
  </si>
  <si>
    <t>23-07-21</t>
  </si>
  <si>
    <t>DJ Freight Private Limited</t>
  </si>
  <si>
    <t>Princeton Information Offshore Private Limited</t>
  </si>
  <si>
    <t>W2 Software (India) Private Limited</t>
  </si>
  <si>
    <t>18-11-19</t>
  </si>
  <si>
    <t>Andrew Industries (India) Private Limited</t>
  </si>
  <si>
    <t>25-02-21</t>
  </si>
  <si>
    <t>Raajeevan Hospitals Private Limited</t>
  </si>
  <si>
    <t>19-03-21</t>
  </si>
  <si>
    <t xml:space="preserve">Alexandria Equities Management ( India) Private Limited </t>
  </si>
  <si>
    <t>22-01-18</t>
  </si>
  <si>
    <t>KMLM Financial Services Limited</t>
  </si>
  <si>
    <t>25-01-22</t>
  </si>
  <si>
    <t>Memoir Systems India Private Limited</t>
  </si>
  <si>
    <t>TSIL Energy Limited</t>
  </si>
  <si>
    <t>25-09-21</t>
  </si>
  <si>
    <t>Viber Media India Private Limited</t>
  </si>
  <si>
    <t>Meda Hospitals Private Limited</t>
  </si>
  <si>
    <t>GDF Suez Sales India Private Limited</t>
  </si>
  <si>
    <t>26-05-22</t>
  </si>
  <si>
    <t>N P Earthmovers Private Limited</t>
  </si>
  <si>
    <t>27-07-17</t>
  </si>
  <si>
    <t>Emi Trading &amp; Engineering (India) Private Limited</t>
  </si>
  <si>
    <t>Essenar Investment Private Limited</t>
  </si>
  <si>
    <t>28-11-19</t>
  </si>
  <si>
    <t>Panchamsur Enterprise Private Limited</t>
  </si>
  <si>
    <t>Skills For India</t>
  </si>
  <si>
    <t>18-09-20</t>
  </si>
  <si>
    <t>Chelsa Medical Care Private Limited</t>
  </si>
  <si>
    <t>Himalaya Containers and Cartons Private Limited</t>
  </si>
  <si>
    <t>KHF Components Private Limited</t>
  </si>
  <si>
    <t>CCS - Elux Lighting Engineering Private Limited</t>
  </si>
  <si>
    <t>Ubhay Financiers Pvt. Ltd.</t>
  </si>
  <si>
    <t>29-08-20</t>
  </si>
  <si>
    <t>Snp Billing Services India Private Limited</t>
  </si>
  <si>
    <t>27-01-21</t>
  </si>
  <si>
    <t>Cockram Projects India Pvt Ltd</t>
  </si>
  <si>
    <t>29-04-21</t>
  </si>
  <si>
    <t>24-06-22</t>
  </si>
  <si>
    <t>SAIF Advisors Private Limited</t>
  </si>
  <si>
    <t>27-06-22</t>
  </si>
  <si>
    <t>Table 21: Average Time for approval of Resolution Plans / Orders For Liquidation</t>
  </si>
  <si>
    <t>As on March, 2022</t>
  </si>
  <si>
    <t>April, 2022 to June, 2022</t>
  </si>
  <si>
    <t>Table 22: Corporate Liquidation Accounts as on June 30, 2022</t>
  </si>
  <si>
    <t xml:space="preserve">Table 23: Insolvency Resolution of Personal Guarantors </t>
  </si>
  <si>
    <t>Debt data not available in 229 cases.</t>
  </si>
  <si>
    <t>Before appointment of RP</t>
  </si>
  <si>
    <t>No. of applications filed</t>
  </si>
  <si>
    <t>No. of Applications withdrawn</t>
  </si>
  <si>
    <t>No. of Applications dismissed/ rejected</t>
  </si>
  <si>
    <t>No. of cases where RPs have been appointed</t>
  </si>
  <si>
    <t>After appointment of RP</t>
  </si>
  <si>
    <t>No. of cases Admitted</t>
  </si>
  <si>
    <t>Table 24: Status of filed applications for initiation of insolvency resolution process of Personal Guarantors</t>
  </si>
  <si>
    <t>Table 25: Registered IPs and AFAs as on June 30, 2022</t>
  </si>
  <si>
    <t xml:space="preserve">Table 26: Registration and Cancellation of Registrations of IPs </t>
  </si>
  <si>
    <t># Registration with validity of six months. These registrations expired by June 30, 2017.</t>
  </si>
  <si>
    <t>Table 27: Distribution of IPs as per their eligibility as on June 30, 2022</t>
  </si>
  <si>
    <t>Table 28: Age profile of IPs as on June 30, 2022</t>
  </si>
  <si>
    <t xml:space="preserve"># Excluding 572 AFAs which are expired / not renewed.
</t>
  </si>
  <si>
    <t xml:space="preserve"> NA: Not Applicable.</t>
  </si>
  <si>
    <t>Table 29: Zone-wise IPs in the Panel</t>
  </si>
  <si>
    <t>Zone</t>
  </si>
  <si>
    <t>Areas Covered</t>
  </si>
  <si>
    <t>Union Territory of Delhi</t>
  </si>
  <si>
    <t>Ahmedabad</t>
  </si>
  <si>
    <t>State of Gujarat</t>
  </si>
  <si>
    <t>Union Territory of Dadra and Nagar Haveli</t>
  </si>
  <si>
    <t>Union Territory of Daman and Diu</t>
  </si>
  <si>
    <t>Allahabad</t>
  </si>
  <si>
    <t>State of Uttar Pradesh</t>
  </si>
  <si>
    <t>State of Uttarakhand</t>
  </si>
  <si>
    <t>Amravati</t>
  </si>
  <si>
    <t>State of Andhra Pradesh</t>
  </si>
  <si>
    <t>Bengaluru</t>
  </si>
  <si>
    <t>State of Karnataka</t>
  </si>
  <si>
    <t>Chandigarh</t>
  </si>
  <si>
    <t>State of Himachal Pradesh</t>
  </si>
  <si>
    <t>State of Punjab</t>
  </si>
  <si>
    <t>State of Haryana</t>
  </si>
  <si>
    <t>Union Territory of Chandigarh</t>
  </si>
  <si>
    <t>Union Territory of Jammu and Kashmir</t>
  </si>
  <si>
    <t>Union Territory of Ladakh</t>
  </si>
  <si>
    <t>Cuttack</t>
  </si>
  <si>
    <t>State of Chhattisgarh</t>
  </si>
  <si>
    <t>State of Odisha</t>
  </si>
  <si>
    <t>State of Tamil Nadu</t>
  </si>
  <si>
    <t>Union Territory of Puducherry</t>
  </si>
  <si>
    <t>Guwahati</t>
  </si>
  <si>
    <t>State of Arunachal Pradesh</t>
  </si>
  <si>
    <t>State of Assam</t>
  </si>
  <si>
    <t>State of Manipur</t>
  </si>
  <si>
    <t>State of Mizoram</t>
  </si>
  <si>
    <t>State of Meghalaya</t>
  </si>
  <si>
    <t>State of Nagaland</t>
  </si>
  <si>
    <t>State of Sikkim</t>
  </si>
  <si>
    <t>State of Tripura</t>
  </si>
  <si>
    <t>Hyderabad</t>
  </si>
  <si>
    <t>State of Telangana</t>
  </si>
  <si>
    <t>Indore</t>
  </si>
  <si>
    <t>State of Madhya Pradesh</t>
  </si>
  <si>
    <t>Jaipur</t>
  </si>
  <si>
    <t>State of Rajasthan</t>
  </si>
  <si>
    <t>Kochi</t>
  </si>
  <si>
    <t>State of Kerala</t>
  </si>
  <si>
    <t>Union Territory of Lakshadweep</t>
  </si>
  <si>
    <t>Kolkata</t>
  </si>
  <si>
    <t>State of Bihar</t>
  </si>
  <si>
    <t>State of Jharkhand</t>
  </si>
  <si>
    <t>State of West Bengal</t>
  </si>
  <si>
    <t>Union Territory of Andaman and Nicobar Islands</t>
  </si>
  <si>
    <t>State of Goa</t>
  </si>
  <si>
    <t>State of Maharashtra</t>
  </si>
  <si>
    <t>Table 30: Replacement of IRP with RP as on June 30, 2022</t>
  </si>
  <si>
    <t>Table 31: IPEs as on June 30, 2022</t>
  </si>
  <si>
    <t>Table 32: Activities by IPAs</t>
  </si>
  <si>
    <t>Table 33: CPE hours earned by the IPs</t>
  </si>
  <si>
    <t>Table 34: Details of information with NeSL</t>
  </si>
  <si>
    <t>Table 35: Registered Valuers as on June 30, 2022</t>
  </si>
  <si>
    <t>Assessors and Registered Valuers foundation</t>
  </si>
  <si>
    <t>Table 36: Registered Valuers (Entities) as on June 30, 2022</t>
  </si>
  <si>
    <t xml:space="preserve"> RVO Estate Managers and Appraisers Foundation</t>
  </si>
  <si>
    <t>IIV India Registered Valuers Foundation</t>
  </si>
  <si>
    <t>Table 37: Registration of RVs till June 30, 2022</t>
  </si>
  <si>
    <t>Table 38: Region Wise Registered Valuers as on June 30, 2022</t>
  </si>
  <si>
    <t>Table 39: Age profile of RVs as on June 30, 2022</t>
  </si>
  <si>
    <t>Table 2: Sectoral Distribution of CIRPs as on June 30, 2022</t>
  </si>
  <si>
    <t>Table 5: CIRPs yielding Resolution Plans</t>
  </si>
  <si>
    <t>Note: Data awaited in 3 cases</t>
  </si>
  <si>
    <t>Table 7: Closure of CIRPs by Withdrawal till June 30, 2022</t>
  </si>
  <si>
    <t>Amount (in ₹ crore)</t>
  </si>
  <si>
    <t xml:space="preserve">Realisable value as % of </t>
  </si>
  <si>
    <t>Admitted Claims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</si>
</sst>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0;[Red]0.00"/>
    <numFmt numFmtId="165" formatCode="[$-14009]dd/mm/yy;@"/>
    <numFmt numFmtId="166" formatCode="dd\-mm\-yy"/>
  </numFmts>
  <fonts count="60"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vertAlign val="superscript"/>
      <sz val="10"/>
      <color theme="1"/>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vertAlign val="superscript"/>
      <sz val="10"/>
      <name val="Times New Roman"/>
      <family val="1"/>
    </font>
    <font>
      <b/>
      <vertAlign val="superscript"/>
      <sz val="10"/>
      <color theme="1"/>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7">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43">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0" fillId="0" borderId="0" xfId="0" applyAlignment="1">
      <alignment horizontal="center" vertical="center"/>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40"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1" fillId="0" borderId="0" xfId="0" applyFont="1" applyAlignment="1">
      <alignment horizontal="center"/>
    </xf>
    <xf numFmtId="0" fontId="41" fillId="5" borderId="26" xfId="0" applyFont="1" applyFill="1" applyBorder="1" applyAlignment="1">
      <alignment horizontal="center"/>
    </xf>
    <xf numFmtId="0" fontId="41" fillId="5" borderId="0" xfId="0" applyFont="1" applyFill="1" applyAlignment="1">
      <alignment horizontal="center"/>
    </xf>
    <xf numFmtId="0" fontId="41"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1" fillId="0" borderId="6" xfId="0" applyFont="1" applyBorder="1" applyAlignment="1">
      <alignment horizontal="center"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3" fillId="0" borderId="0" xfId="0" applyNumberFormat="1" applyFont="1" applyAlignment="1">
      <alignment vertical="top"/>
    </xf>
    <xf numFmtId="2" fontId="8" fillId="0" borderId="0" xfId="0" applyNumberFormat="1" applyFont="1" applyAlignment="1">
      <alignment horizontal="right" vertical="top"/>
    </xf>
    <xf numFmtId="0" fontId="8" fillId="0" borderId="7" xfId="0" applyFont="1" applyBorder="1" applyAlignment="1">
      <alignment horizontal="center" vertical="top"/>
    </xf>
    <xf numFmtId="0" fontId="8" fillId="0" borderId="0" xfId="0" applyFont="1" applyAlignment="1">
      <alignment horizontal="center" vertical="top"/>
    </xf>
    <xf numFmtId="0" fontId="3" fillId="0" borderId="0" xfId="0" applyFont="1" applyAlignment="1">
      <alignment horizontal="right" vertical="top"/>
    </xf>
    <xf numFmtId="0" fontId="8" fillId="0" borderId="7" xfId="0" applyFont="1" applyBorder="1" applyAlignment="1">
      <alignment horizontal="left" vertical="top"/>
    </xf>
    <xf numFmtId="0" fontId="3" fillId="0" borderId="7" xfId="0" applyFont="1" applyBorder="1" applyAlignment="1">
      <alignment horizontal="center" vertical="top"/>
    </xf>
    <xf numFmtId="0" fontId="3" fillId="0" borderId="7" xfId="0" applyFont="1" applyBorder="1" applyAlignment="1">
      <alignment horizontal="center"/>
    </xf>
    <xf numFmtId="2" fontId="3" fillId="0" borderId="7" xfId="0" applyNumberFormat="1" applyFont="1" applyBorder="1" applyAlignment="1">
      <alignment vertical="top"/>
    </xf>
    <xf numFmtId="2" fontId="8" fillId="0" borderId="7" xfId="0" applyNumberFormat="1" applyFont="1" applyBorder="1" applyAlignment="1">
      <alignment horizontal="right" vertical="top"/>
    </xf>
    <xf numFmtId="0" fontId="7" fillId="0" borderId="7" xfId="0" applyFont="1" applyBorder="1" applyAlignment="1">
      <alignment vertical="center" wrapText="1"/>
    </xf>
    <xf numFmtId="0" fontId="7" fillId="0" borderId="5" xfId="0" applyFont="1" applyBorder="1" applyAlignment="1">
      <alignment vertical="center" wrapText="1"/>
    </xf>
    <xf numFmtId="4" fontId="7" fillId="0" borderId="0" xfId="0" applyNumberFormat="1" applyFont="1" applyAlignment="1">
      <alignment horizontal="righ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3"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3" fillId="0" borderId="5" xfId="0" applyFont="1" applyBorder="1" applyAlignment="1">
      <alignment vertical="center" wrapText="1"/>
    </xf>
    <xf numFmtId="0" fontId="3" fillId="0" borderId="5" xfId="0" applyFont="1" applyBorder="1" applyAlignment="1">
      <alignmen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5"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7" fillId="0" borderId="0" xfId="0" applyFont="1" applyAlignment="1">
      <alignment horizontal="left" vertical="center" wrapText="1"/>
    </xf>
    <xf numFmtId="0" fontId="3" fillId="0" borderId="5" xfId="0" applyFont="1" applyBorder="1" applyAlignment="1">
      <alignment horizontal="justify" vertical="top" wrapText="1"/>
    </xf>
    <xf numFmtId="0" fontId="3" fillId="0" borderId="6" xfId="0" applyFont="1" applyBorder="1" applyAlignment="1">
      <alignment horizontal="right" vertical="center"/>
    </xf>
    <xf numFmtId="0" fontId="46" fillId="0" borderId="0" xfId="0" applyFont="1" applyAlignment="1">
      <alignment vertical="top"/>
    </xf>
    <xf numFmtId="0" fontId="46" fillId="0" borderId="0" xfId="0" applyFont="1"/>
    <xf numFmtId="0" fontId="49" fillId="3" borderId="0" xfId="0" applyFont="1" applyFill="1"/>
    <xf numFmtId="0" fontId="49" fillId="0" borderId="0" xfId="0" applyFont="1"/>
    <xf numFmtId="0" fontId="46" fillId="3" borderId="0" xfId="0" applyFont="1" applyFill="1" applyAlignment="1">
      <alignment vertical="top"/>
    </xf>
    <xf numFmtId="0" fontId="46" fillId="3" borderId="0" xfId="0" applyFont="1" applyFill="1"/>
    <xf numFmtId="2" fontId="46" fillId="3" borderId="0" xfId="0" applyNumberFormat="1" applyFont="1" applyFill="1"/>
    <xf numFmtId="0" fontId="51" fillId="0" borderId="0" xfId="0" applyFont="1" applyAlignment="1">
      <alignment horizontal="right" vertical="center" wrapText="1"/>
    </xf>
    <xf numFmtId="0" fontId="47" fillId="3" borderId="8" xfId="0" applyFont="1" applyFill="1" applyBorder="1" applyAlignment="1">
      <alignment horizontal="center" vertical="center" wrapText="1"/>
    </xf>
    <xf numFmtId="0" fontId="50" fillId="3" borderId="2" xfId="0" applyFont="1" applyFill="1" applyBorder="1" applyAlignment="1">
      <alignment horizontal="center" vertical="top" wrapText="1"/>
    </xf>
    <xf numFmtId="0" fontId="47" fillId="3" borderId="0" xfId="0" applyFont="1" applyFill="1" applyAlignment="1">
      <alignment vertical="center" wrapText="1"/>
    </xf>
    <xf numFmtId="0" fontId="51" fillId="3" borderId="0" xfId="0" applyFont="1" applyFill="1" applyAlignment="1">
      <alignment horizontal="right" vertical="center" wrapText="1"/>
    </xf>
    <xf numFmtId="0" fontId="47" fillId="3" borderId="0" xfId="0" applyFont="1" applyFill="1" applyAlignment="1">
      <alignment horizontal="right" vertical="center" wrapText="1"/>
    </xf>
    <xf numFmtId="0" fontId="50" fillId="3" borderId="0" xfId="0" applyFont="1" applyFill="1" applyAlignment="1">
      <alignment horizontal="center" vertical="top" wrapText="1"/>
    </xf>
    <xf numFmtId="9" fontId="46" fillId="3" borderId="0" xfId="0" applyNumberFormat="1" applyFont="1" applyFill="1" applyAlignment="1">
      <alignment vertical="top"/>
    </xf>
    <xf numFmtId="0" fontId="47" fillId="3" borderId="0" xfId="0" applyFont="1" applyFill="1" applyAlignment="1">
      <alignment vertical="top" wrapText="1"/>
    </xf>
    <xf numFmtId="17" fontId="48" fillId="3" borderId="0" xfId="0" applyNumberFormat="1" applyFont="1" applyFill="1" applyAlignment="1">
      <alignment horizontal="left" vertical="center" wrapText="1"/>
    </xf>
    <xf numFmtId="0" fontId="47" fillId="0" borderId="12" xfId="0" applyFont="1" applyBorder="1" applyAlignment="1">
      <alignment horizontal="center" vertical="top" wrapText="1"/>
    </xf>
    <xf numFmtId="0" fontId="51" fillId="0" borderId="0" xfId="0" applyFont="1" applyAlignment="1">
      <alignment horizontal="left" vertical="center" wrapText="1"/>
    </xf>
    <xf numFmtId="9" fontId="51" fillId="0" borderId="0" xfId="0" applyNumberFormat="1" applyFont="1" applyAlignment="1">
      <alignment horizontal="right" vertical="center" wrapText="1"/>
    </xf>
    <xf numFmtId="10" fontId="51" fillId="0" borderId="0" xfId="0" applyNumberFormat="1" applyFont="1" applyAlignment="1">
      <alignment horizontal="right" vertical="center" wrapText="1"/>
    </xf>
    <xf numFmtId="0" fontId="51" fillId="3" borderId="0" xfId="0" applyFont="1" applyFill="1" applyAlignment="1">
      <alignment horizontal="left" vertical="center" wrapText="1"/>
    </xf>
    <xf numFmtId="0" fontId="47" fillId="3" borderId="13" xfId="0" applyFont="1" applyFill="1" applyBorder="1" applyAlignment="1">
      <alignment horizontal="center" vertical="center" wrapText="1"/>
    </xf>
    <xf numFmtId="0" fontId="47" fillId="3" borderId="0" xfId="0" applyFont="1" applyFill="1" applyAlignment="1">
      <alignment horizontal="center" vertical="center"/>
    </xf>
    <xf numFmtId="0" fontId="51" fillId="3" borderId="0" xfId="0" applyFont="1" applyFill="1" applyAlignment="1">
      <alignment vertical="center" wrapText="1"/>
    </xf>
    <xf numFmtId="10" fontId="49" fillId="3" borderId="0" xfId="1" applyNumberFormat="1" applyFont="1" applyFill="1"/>
    <xf numFmtId="0" fontId="51" fillId="3" borderId="0" xfId="0" applyFont="1" applyFill="1"/>
    <xf numFmtId="1" fontId="49" fillId="3" borderId="0" xfId="0" applyNumberFormat="1" applyFont="1" applyFill="1"/>
    <xf numFmtId="0" fontId="11" fillId="0" borderId="6" xfId="0" applyFont="1" applyBorder="1" applyAlignment="1">
      <alignment vertical="top" wrapText="1"/>
    </xf>
    <xf numFmtId="0" fontId="47" fillId="3" borderId="0" xfId="0" applyFont="1" applyFill="1" applyAlignment="1">
      <alignment horizontal="center" vertical="center" wrapText="1"/>
    </xf>
    <xf numFmtId="0" fontId="51" fillId="3" borderId="0" xfId="0" applyFont="1" applyFill="1" applyAlignment="1">
      <alignment horizontal="justify" vertical="center" wrapText="1"/>
    </xf>
    <xf numFmtId="0" fontId="51" fillId="3" borderId="0" xfId="0" applyFont="1" applyFill="1" applyAlignment="1">
      <alignment horizontal="right" vertical="top" wrapText="1"/>
    </xf>
    <xf numFmtId="9" fontId="51" fillId="3" borderId="0" xfId="1" applyFont="1" applyFill="1" applyBorder="1"/>
    <xf numFmtId="0" fontId="3" fillId="0" borderId="5" xfId="0" applyFont="1" applyBorder="1" applyAlignment="1">
      <alignment horizontal="left" vertical="center" wrapText="1"/>
    </xf>
    <xf numFmtId="9" fontId="46" fillId="3" borderId="0" xfId="0" applyNumberFormat="1" applyFont="1" applyFill="1"/>
    <xf numFmtId="0" fontId="47" fillId="3" borderId="3" xfId="0" applyFont="1" applyFill="1" applyBorder="1" applyAlignment="1">
      <alignment vertical="top" wrapText="1"/>
    </xf>
    <xf numFmtId="0" fontId="49"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1" fillId="3" borderId="0" xfId="0" applyFont="1" applyFill="1" applyAlignment="1">
      <alignment vertical="center"/>
    </xf>
    <xf numFmtId="9" fontId="51" fillId="3" borderId="0" xfId="1" applyFont="1" applyFill="1" applyBorder="1" applyAlignment="1">
      <alignment horizontal="right" vertical="center"/>
    </xf>
    <xf numFmtId="0" fontId="47" fillId="3" borderId="0" xfId="0" applyFont="1" applyFill="1" applyAlignment="1">
      <alignment horizontal="center" vertical="top" wrapText="1"/>
    </xf>
    <xf numFmtId="0" fontId="47" fillId="3" borderId="3" xfId="0" applyFont="1" applyFill="1" applyBorder="1" applyAlignment="1">
      <alignment horizontal="center" vertical="top" wrapText="1"/>
    </xf>
    <xf numFmtId="0" fontId="44" fillId="0" borderId="5" xfId="0" applyFont="1" applyBorder="1" applyAlignment="1">
      <alignment horizontal="right" vertical="center" wrapText="1"/>
    </xf>
    <xf numFmtId="0" fontId="52" fillId="3" borderId="0" xfId="0" applyFont="1" applyFill="1" applyAlignment="1">
      <alignment horizontal="right" vertical="center" wrapText="1"/>
    </xf>
    <xf numFmtId="0" fontId="51" fillId="3" borderId="0" xfId="0" applyFont="1" applyFill="1" applyAlignment="1">
      <alignment wrapText="1"/>
    </xf>
    <xf numFmtId="0" fontId="52" fillId="3" borderId="0" xfId="0" applyFont="1" applyFill="1" applyAlignment="1">
      <alignment vertical="center" wrapText="1"/>
    </xf>
    <xf numFmtId="2" fontId="52" fillId="3" borderId="0" xfId="0" applyNumberFormat="1" applyFont="1" applyFill="1" applyAlignment="1">
      <alignment horizontal="right" vertical="center" wrapText="1"/>
    </xf>
    <xf numFmtId="0" fontId="52" fillId="3" borderId="0" xfId="0" applyFont="1" applyFill="1" applyAlignment="1">
      <alignment horizontal="justify" vertical="center" wrapText="1"/>
    </xf>
    <xf numFmtId="0" fontId="40"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3" xfId="0" applyFont="1" applyFill="1" applyBorder="1" applyAlignment="1">
      <alignment horizontal="righ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8" fillId="0" borderId="0" xfId="0" applyFont="1" applyAlignment="1">
      <alignment vertical="center"/>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43" fontId="3" fillId="0" borderId="0" xfId="5" applyFont="1" applyBorder="1" applyAlignment="1">
      <alignment horizontal="right" vertical="center"/>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0" fontId="3" fillId="0" borderId="7" xfId="0" applyFont="1" applyBorder="1"/>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3" fillId="0" borderId="5" xfId="0" applyFont="1" applyBorder="1" applyAlignment="1">
      <alignment vertical="top"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20" fillId="0" borderId="5" xfId="0" applyFont="1" applyBorder="1" applyAlignment="1">
      <alignment horizontal="justify" vertical="center" wrapText="1"/>
    </xf>
    <xf numFmtId="0" fontId="20" fillId="0" borderId="5" xfId="0" applyFont="1" applyBorder="1" applyAlignment="1">
      <alignment horizontal="right" vertical="center" wrapText="1"/>
    </xf>
    <xf numFmtId="0" fontId="40" fillId="3" borderId="5" xfId="0" applyFont="1" applyFill="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6" fillId="0" borderId="0" xfId="0" applyFont="1"/>
    <xf numFmtId="0" fontId="8" fillId="0" borderId="0" xfId="0" applyFont="1" applyAlignment="1">
      <alignment horizontal="right" vertical="center" wrapText="1" indent="9"/>
    </xf>
    <xf numFmtId="0" fontId="3" fillId="6" borderId="0" xfId="0" applyFont="1" applyFill="1"/>
    <xf numFmtId="0" fontId="3" fillId="0" borderId="0" xfId="0" applyFont="1" applyAlignment="1">
      <alignment horizontal="left" vertical="center"/>
    </xf>
    <xf numFmtId="0" fontId="11" fillId="5" borderId="19" xfId="0" applyFont="1" applyFill="1" applyBorder="1" applyAlignment="1">
      <alignment horizontal="center" vertical="top" wrapText="1"/>
    </xf>
    <xf numFmtId="166" fontId="8" fillId="0" borderId="0" xfId="0" applyNumberFormat="1" applyFont="1" applyAlignment="1">
      <alignment horizontal="center" vertical="top"/>
    </xf>
    <xf numFmtId="166" fontId="8" fillId="0" borderId="7" xfId="0" applyNumberFormat="1" applyFont="1" applyBorder="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7" fillId="0" borderId="5"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 fillId="0" borderId="0" xfId="0" applyFont="1" applyAlignment="1">
      <alignment horizontal="right" vertical="top" indent="1"/>
    </xf>
    <xf numFmtId="0" fontId="3" fillId="0" borderId="0" xfId="0" applyFont="1" applyAlignment="1">
      <alignment horizontal="left" vertical="top" wrapText="1" indent="1"/>
    </xf>
    <xf numFmtId="0" fontId="39"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3" fontId="20" fillId="0" borderId="0" xfId="0" applyNumberFormat="1" applyFont="1" applyAlignment="1">
      <alignment horizontal="right" vertical="center" wrapText="1"/>
    </xf>
    <xf numFmtId="0" fontId="3" fillId="0" borderId="7" xfId="0" applyFont="1" applyBorder="1" applyAlignment="1">
      <alignment horizontal="justify" vertical="top" wrapText="1"/>
    </xf>
    <xf numFmtId="0" fontId="3" fillId="0" borderId="6" xfId="0" applyFont="1" applyBorder="1" applyAlignment="1">
      <alignment horizontal="justify" vertical="top" wrapText="1"/>
    </xf>
    <xf numFmtId="0" fontId="3" fillId="0" borderId="6" xfId="0" applyFont="1" applyBorder="1" applyAlignment="1">
      <alignment horizontal="justify" vertical="center" wrapText="1"/>
    </xf>
    <xf numFmtId="0" fontId="40" fillId="3" borderId="0" xfId="0" applyFont="1" applyFill="1" applyAlignment="1">
      <alignment horizontal="right" vertical="center" wrapText="1"/>
    </xf>
    <xf numFmtId="0" fontId="31" fillId="5" borderId="0" xfId="2" applyFont="1" applyFill="1" applyAlignment="1">
      <alignment horizontal="center" vertical="center"/>
    </xf>
    <xf numFmtId="0" fontId="3" fillId="0" borderId="6" xfId="0" applyFont="1" applyBorder="1" applyAlignment="1">
      <alignment horizontal="left" vertical="center" wrapText="1" indent="1"/>
    </xf>
    <xf numFmtId="0" fontId="3" fillId="0" borderId="6" xfId="0" applyFont="1" applyBorder="1" applyAlignment="1">
      <alignment horizontal="left" vertical="top" wrapText="1" indent="1"/>
    </xf>
    <xf numFmtId="0" fontId="3" fillId="0" borderId="6" xfId="0" applyFont="1" applyBorder="1" applyAlignment="1">
      <alignment horizontal="right" vertical="top" indent="1"/>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7" fillId="7" borderId="0" xfId="0" applyFont="1" applyFill="1" applyAlignment="1">
      <alignment horizontal="right" vertical="center" wrapText="1" inden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43" fontId="3" fillId="0" borderId="0" xfId="5" applyFont="1" applyAlignment="1">
      <alignment horizontal="right" vertical="center" wrapText="1"/>
    </xf>
    <xf numFmtId="2" fontId="8" fillId="0" borderId="0" xfId="0" applyNumberFormat="1" applyFont="1" applyAlignment="1">
      <alignment horizontal="right" vertical="center" wrapText="1"/>
    </xf>
    <xf numFmtId="0" fontId="43"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1" fillId="5" borderId="2" xfId="0" applyFont="1" applyFill="1" applyBorder="1" applyAlignment="1">
      <alignment horizontal="center" vertical="top" wrapText="1"/>
    </xf>
    <xf numFmtId="0" fontId="11" fillId="5" borderId="3" xfId="0" applyFont="1" applyFill="1" applyBorder="1" applyAlignment="1">
      <alignment horizontal="center" vertical="top" wrapText="1"/>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8" fillId="0" borderId="0" xfId="0" applyFont="1" applyAlignment="1">
      <alignment horizontal="left" vertical="center" wrapText="1" indent="2"/>
    </xf>
    <xf numFmtId="0" fontId="57" fillId="0" borderId="0" xfId="0" applyFont="1" applyAlignment="1">
      <alignment horizontal="right" vertical="center" wrapText="1"/>
    </xf>
    <xf numFmtId="0" fontId="58"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8" fillId="0" borderId="0" xfId="0" applyFont="1" applyAlignment="1">
      <alignment vertical="top" wrapText="1"/>
    </xf>
    <xf numFmtId="0" fontId="58" fillId="0" borderId="0" xfId="0" applyFont="1" applyAlignment="1">
      <alignment vertical="center" wrapText="1"/>
    </xf>
    <xf numFmtId="0" fontId="2" fillId="0" borderId="0" xfId="0" applyFont="1" applyFill="1" applyAlignment="1">
      <alignment horizontal="left"/>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37" fillId="5" borderId="0" xfId="2" applyFont="1" applyFill="1" applyBorder="1" applyAlignment="1">
      <alignment horizontal="left"/>
    </xf>
    <xf numFmtId="0" fontId="31" fillId="0" borderId="17" xfId="2" applyFont="1" applyFill="1" applyBorder="1" applyAlignment="1">
      <alignment horizontal="left"/>
    </xf>
    <xf numFmtId="0" fontId="31" fillId="0" borderId="13"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2" fillId="0" borderId="0" xfId="0" applyFont="1" applyAlignment="1">
      <alignment horizontal="left"/>
    </xf>
    <xf numFmtId="0" fontId="2" fillId="2" borderId="0" xfId="0" applyFont="1" applyFill="1" applyAlignment="1">
      <alignment horizontal="left" vertical="center"/>
    </xf>
    <xf numFmtId="0" fontId="12" fillId="0" borderId="0" xfId="0" applyFont="1" applyAlignment="1">
      <alignment horizontal="left"/>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7" fillId="3" borderId="0" xfId="0" applyFont="1" applyFill="1" applyAlignment="1">
      <alignment horizontal="center" vertical="top" wrapText="1"/>
    </xf>
    <xf numFmtId="0" fontId="2" fillId="0" borderId="0" xfId="0" applyFont="1" applyAlignment="1">
      <alignment horizontal="center"/>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12" fillId="6" borderId="0" xfId="0" applyFont="1" applyFill="1" applyAlignment="1">
      <alignment horizontal="left" vertical="center" wrapText="1"/>
    </xf>
    <xf numFmtId="0" fontId="4" fillId="0" borderId="0" xfId="0" applyFont="1" applyAlignment="1">
      <alignment horizontal="right" vertical="center"/>
    </xf>
    <xf numFmtId="0" fontId="11" fillId="0" borderId="5" xfId="0" applyFont="1" applyBorder="1" applyAlignment="1">
      <alignment horizontal="center" vertical="center"/>
    </xf>
    <xf numFmtId="0" fontId="11" fillId="0" borderId="7" xfId="0" applyFont="1" applyBorder="1" applyAlignment="1">
      <alignment horizontal="center" vertical="center"/>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0" fontId="12" fillId="2" borderId="0" xfId="0" applyFont="1" applyFill="1" applyAlignment="1">
      <alignment horizontal="left" vertical="top" wrapText="1"/>
    </xf>
    <xf numFmtId="0" fontId="3" fillId="0" borderId="12" xfId="0" applyFont="1" applyBorder="1" applyAlignment="1">
      <alignment horizontal="justify" vertical="center" wrapText="1"/>
    </xf>
    <xf numFmtId="0" fontId="13" fillId="2" borderId="0" xfId="0" applyFont="1" applyFill="1" applyAlignment="1">
      <alignment horizontal="left" vertical="center" wrapText="1"/>
    </xf>
    <xf numFmtId="0" fontId="1" fillId="0" borderId="0" xfId="0" applyFont="1" applyAlignment="1">
      <alignment horizontal="left" vertical="center"/>
    </xf>
    <xf numFmtId="0" fontId="9" fillId="6" borderId="0" xfId="0" applyFont="1" applyFill="1" applyAlignment="1">
      <alignment horizontal="left" vertical="center" wrapText="1"/>
    </xf>
    <xf numFmtId="0" fontId="58" fillId="0" borderId="7" xfId="0" applyFont="1" applyBorder="1" applyAlignment="1">
      <alignment horizontal="left" vertical="top"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0" xfId="0" applyFont="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right" vertical="center" wrapText="1"/>
    </xf>
    <xf numFmtId="0" fontId="3" fillId="0" borderId="0" xfId="0" applyFont="1" applyAlignment="1">
      <alignment horizontal="righ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5" xfId="0" applyFont="1" applyBorder="1" applyAlignment="1">
      <alignment horizontal="center" vertical="center" wrapText="1"/>
    </xf>
    <xf numFmtId="4" fontId="3" fillId="0" borderId="0" xfId="0" applyNumberFormat="1" applyFont="1" applyAlignment="1">
      <alignment horizontal="right" vertical="center"/>
    </xf>
    <xf numFmtId="0" fontId="3" fillId="0" borderId="0" xfId="0" applyFont="1" applyAlignment="1">
      <alignment horizontal="right" vertical="center"/>
    </xf>
    <xf numFmtId="0" fontId="3" fillId="0" borderId="10" xfId="0" applyFont="1"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0" xfId="0" applyFont="1" applyAlignment="1">
      <alignment vertical="center"/>
    </xf>
    <xf numFmtId="0" fontId="3" fillId="0" borderId="5" xfId="0" applyFont="1" applyBorder="1" applyAlignment="1">
      <alignment vertical="center"/>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2" fillId="0" borderId="0" xfId="0" applyFont="1" applyFill="1" applyAlignment="1">
      <alignment horizontal="left"/>
    </xf>
    <xf numFmtId="0" fontId="11" fillId="0" borderId="0" xfId="0" applyFont="1" applyAlignment="1">
      <alignment horizontal="center" vertical="center"/>
    </xf>
    <xf numFmtId="0" fontId="3" fillId="0" borderId="0" xfId="0" applyFont="1" applyAlignment="1">
      <alignment horizontal="left" vertical="center"/>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5"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0" xfId="0" applyFont="1" applyAlignment="1">
      <alignment horizontal="center" vertical="center" wrapText="1"/>
    </xf>
    <xf numFmtId="0" fontId="11" fillId="0" borderId="6"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5" borderId="3" xfId="0" applyFont="1" applyFill="1" applyBorder="1" applyAlignment="1">
      <alignment horizontal="center" vertical="top"/>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3" fillId="0" borderId="7" xfId="0" applyFont="1" applyBorder="1" applyAlignment="1">
      <alignment horizontal="left" vertical="top" wrapText="1" indent="1"/>
    </xf>
    <xf numFmtId="0" fontId="3" fillId="0" borderId="0" xfId="0" applyFont="1" applyAlignment="1">
      <alignment horizontal="left" vertical="top" wrapText="1" indent="1"/>
    </xf>
    <xf numFmtId="0" fontId="3" fillId="0" borderId="5" xfId="0" applyFont="1" applyBorder="1" applyAlignment="1">
      <alignment horizontal="left" vertical="top" wrapText="1" indent="1"/>
    </xf>
    <xf numFmtId="0" fontId="3" fillId="0" borderId="7" xfId="0" applyFont="1" applyBorder="1" applyAlignment="1">
      <alignment horizontal="right" vertical="top" indent="1"/>
    </xf>
    <xf numFmtId="0" fontId="3" fillId="0" borderId="0" xfId="0" applyFont="1" applyAlignment="1">
      <alignment horizontal="right" vertical="top" indent="1"/>
    </xf>
    <xf numFmtId="0" fontId="3" fillId="0" borderId="5" xfId="0" applyFont="1" applyBorder="1" applyAlignment="1">
      <alignment horizontal="right" vertical="top" indent="1"/>
    </xf>
    <xf numFmtId="0" fontId="11" fillId="5" borderId="20" xfId="0" applyFont="1" applyFill="1" applyBorder="1" applyAlignment="1">
      <alignment horizontal="left" vertical="top" wrapText="1"/>
    </xf>
    <xf numFmtId="0" fontId="11" fillId="5" borderId="19" xfId="0" applyFont="1" applyFill="1" applyBorder="1" applyAlignment="1">
      <alignment horizontal="left"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1" fillId="5" borderId="0" xfId="0" applyFont="1" applyFill="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16" fillId="0" borderId="0" xfId="0" applyFont="1" applyAlignment="1">
      <alignment horizontal="center" vertical="center" wrapText="1"/>
    </xf>
    <xf numFmtId="0" fontId="47" fillId="3" borderId="0" xfId="0" applyFont="1" applyFill="1" applyAlignment="1">
      <alignment horizontal="center" vertical="center" wrapText="1"/>
    </xf>
    <xf numFmtId="0" fontId="19" fillId="0" borderId="0" xfId="0" applyFont="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0" fontId="19" fillId="0" borderId="0" xfId="0" applyFont="1" applyAlignment="1">
      <alignment horizontal="left"/>
    </xf>
    <xf numFmtId="0" fontId="40" fillId="0" borderId="0" xfId="0" applyFont="1" applyAlignment="1">
      <alignment horizontal="right" vertical="center"/>
    </xf>
    <xf numFmtId="2" fontId="40" fillId="0" borderId="0" xfId="0" applyNumberFormat="1" applyFont="1" applyAlignment="1">
      <alignment horizontal="right" vertical="center"/>
    </xf>
    <xf numFmtId="2" fontId="59" fillId="0" borderId="0" xfId="0" applyNumberFormat="1" applyFont="1"/>
    <xf numFmtId="0" fontId="40" fillId="0" borderId="0" xfId="0" applyFont="1" applyAlignment="1">
      <alignment horizontal="right"/>
    </xf>
    <xf numFmtId="0" fontId="40" fillId="0" borderId="0" xfId="0" applyFont="1" applyAlignment="1">
      <alignment vertical="center"/>
    </xf>
    <xf numFmtId="0" fontId="40" fillId="0" borderId="0" xfId="0" applyFont="1"/>
    <xf numFmtId="0" fontId="40" fillId="0" borderId="0" xfId="0" applyFont="1" applyAlignment="1">
      <alignment vertical="center" wrapText="1"/>
    </xf>
    <xf numFmtId="0" fontId="40" fillId="0" borderId="0" xfId="0" applyFont="1" applyAlignment="1">
      <alignment horizontal="left" vertical="center"/>
    </xf>
    <xf numFmtId="0" fontId="19" fillId="0" borderId="12" xfId="0" applyFont="1" applyBorder="1" applyAlignment="1">
      <alignment horizontal="justify" vertical="top" wrapText="1"/>
    </xf>
    <xf numFmtId="2" fontId="11" fillId="5" borderId="8" xfId="0" applyNumberFormat="1" applyFont="1" applyFill="1" applyBorder="1" applyAlignment="1">
      <alignment horizontal="center" vertical="top"/>
    </xf>
    <xf numFmtId="2" fontId="11" fillId="5" borderId="1" xfId="0" applyNumberFormat="1" applyFont="1" applyFill="1" applyBorder="1" applyAlignment="1">
      <alignment horizontal="center" vertical="top"/>
    </xf>
    <xf numFmtId="2" fontId="11" fillId="5" borderId="1" xfId="0" applyNumberFormat="1" applyFont="1" applyFill="1" applyBorder="1" applyAlignment="1">
      <alignment horizontal="center" vertical="top" wrapText="1"/>
    </xf>
    <xf numFmtId="2" fontId="11" fillId="5" borderId="1" xfId="0" applyNumberFormat="1" applyFont="1" applyFill="1" applyBorder="1" applyAlignment="1">
      <alignment horizontal="center" vertical="top" wrapText="1"/>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wrapText="1"/>
    </xf>
    <xf numFmtId="0" fontId="40" fillId="0" borderId="0" xfId="0" applyFont="1" applyAlignment="1">
      <alignment horizontal="left" vertical="center"/>
    </xf>
    <xf numFmtId="0" fontId="19" fillId="0" borderId="12" xfId="0" applyFont="1" applyBorder="1" applyAlignment="1">
      <alignment vertical="center"/>
    </xf>
    <xf numFmtId="0" fontId="40" fillId="0" borderId="0" xfId="0" applyFont="1" applyAlignment="1">
      <alignment horizontal="left" vertical="top" wrapText="1"/>
    </xf>
    <xf numFmtId="0" fontId="59" fillId="0" borderId="0" xfId="0" applyFont="1"/>
    <xf numFmtId="165" fontId="59"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39" fillId="8" borderId="5" xfId="0" applyFont="1" applyFill="1" applyBorder="1" applyAlignment="1">
      <alignment horizontal="right" vertical="center" wrapText="1"/>
    </xf>
    <xf numFmtId="2" fontId="39" fillId="8" borderId="5" xfId="0" applyNumberFormat="1" applyFont="1" applyFill="1" applyBorder="1" applyAlignment="1">
      <alignment horizontal="right" vertical="center" wrapText="1"/>
    </xf>
    <xf numFmtId="0" fontId="11" fillId="5" borderId="12" xfId="0" applyFont="1" applyFill="1" applyBorder="1" applyAlignment="1">
      <alignment horizontal="center" vertical="top" wrapText="1"/>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xdr:rowOff>
    </xdr:from>
    <xdr:to>
      <xdr:col>11</xdr:col>
      <xdr:colOff>10466</xdr:colOff>
      <xdr:row>45</xdr:row>
      <xdr:rowOff>31402</xdr:rowOff>
    </xdr:to>
    <xdr:pic>
      <xdr:nvPicPr>
        <xdr:cNvPr id="4" name="Picture 3">
          <a:extLst>
            <a:ext uri="{FF2B5EF4-FFF2-40B4-BE49-F238E27FC236}">
              <a16:creationId xmlns:a16="http://schemas.microsoft.com/office/drawing/2014/main" id="{D4F5E464-35C7-DE15-CA9E-31B119F72ABF}"/>
            </a:ext>
          </a:extLst>
        </xdr:cNvPr>
        <xdr:cNvPicPr>
          <a:picLocks noChangeAspect="1"/>
        </xdr:cNvPicPr>
      </xdr:nvPicPr>
      <xdr:blipFill>
        <a:blip xmlns:r="http://schemas.openxmlformats.org/officeDocument/2006/relationships" r:embed="rId1"/>
        <a:stretch>
          <a:fillRect/>
        </a:stretch>
      </xdr:blipFill>
      <xdr:spPr>
        <a:xfrm>
          <a:off x="0" y="1"/>
          <a:ext cx="7316455" cy="8436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81915</xdr:colOff>
      <xdr:row>1</xdr:row>
      <xdr:rowOff>38101</xdr:rowOff>
    </xdr:from>
    <xdr:to>
      <xdr:col>8</xdr:col>
      <xdr:colOff>552450</xdr:colOff>
      <xdr:row>13</xdr:row>
      <xdr:rowOff>209550</xdr:rowOff>
    </xdr:to>
    <xdr:pic>
      <xdr:nvPicPr>
        <xdr:cNvPr id="2" name="Picture 1">
          <a:extLst>
            <a:ext uri="{FF2B5EF4-FFF2-40B4-BE49-F238E27FC236}">
              <a16:creationId xmlns:a16="http://schemas.microsoft.com/office/drawing/2014/main" id="{77204440-EB1A-917B-44F9-F35233EDC39B}"/>
            </a:ext>
          </a:extLst>
        </xdr:cNvPr>
        <xdr:cNvPicPr>
          <a:picLocks noChangeAspect="1"/>
        </xdr:cNvPicPr>
      </xdr:nvPicPr>
      <xdr:blipFill>
        <a:blip xmlns:r="http://schemas.openxmlformats.org/officeDocument/2006/relationships" r:embed="rId1"/>
        <a:stretch>
          <a:fillRect/>
        </a:stretch>
      </xdr:blipFill>
      <xdr:spPr>
        <a:xfrm>
          <a:off x="205740" y="190501"/>
          <a:ext cx="4737735" cy="26479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19049</xdr:colOff>
      <xdr:row>0</xdr:row>
      <xdr:rowOff>70154</xdr:rowOff>
    </xdr:from>
    <xdr:to>
      <xdr:col>8</xdr:col>
      <xdr:colOff>66674</xdr:colOff>
      <xdr:row>14</xdr:row>
      <xdr:rowOff>171450</xdr:rowOff>
    </xdr:to>
    <xdr:pic>
      <xdr:nvPicPr>
        <xdr:cNvPr id="4" name="Picture 3">
          <a:extLst>
            <a:ext uri="{FF2B5EF4-FFF2-40B4-BE49-F238E27FC236}">
              <a16:creationId xmlns:a16="http://schemas.microsoft.com/office/drawing/2014/main" id="{4D8CCA08-832D-FDC0-D367-918BC9029BAB}"/>
            </a:ext>
          </a:extLst>
        </xdr:cNvPr>
        <xdr:cNvPicPr>
          <a:picLocks noChangeAspect="1"/>
        </xdr:cNvPicPr>
      </xdr:nvPicPr>
      <xdr:blipFill>
        <a:blip xmlns:r="http://schemas.openxmlformats.org/officeDocument/2006/relationships" r:embed="rId1"/>
        <a:stretch>
          <a:fillRect/>
        </a:stretch>
      </xdr:blipFill>
      <xdr:spPr>
        <a:xfrm>
          <a:off x="142874" y="70154"/>
          <a:ext cx="4314825" cy="27301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0</xdr:row>
      <xdr:rowOff>100679</xdr:rowOff>
    </xdr:from>
    <xdr:to>
      <xdr:col>9</xdr:col>
      <xdr:colOff>0</xdr:colOff>
      <xdr:row>14</xdr:row>
      <xdr:rowOff>66675</xdr:rowOff>
    </xdr:to>
    <xdr:pic>
      <xdr:nvPicPr>
        <xdr:cNvPr id="2" name="Picture 1">
          <a:extLst>
            <a:ext uri="{FF2B5EF4-FFF2-40B4-BE49-F238E27FC236}">
              <a16:creationId xmlns:a16="http://schemas.microsoft.com/office/drawing/2014/main" id="{F98B3B98-EDE2-C7FA-B0F7-177E138E6F1F}"/>
            </a:ext>
          </a:extLst>
        </xdr:cNvPr>
        <xdr:cNvPicPr>
          <a:picLocks noChangeAspect="1"/>
        </xdr:cNvPicPr>
      </xdr:nvPicPr>
      <xdr:blipFill>
        <a:blip xmlns:r="http://schemas.openxmlformats.org/officeDocument/2006/relationships" r:embed="rId1"/>
        <a:stretch>
          <a:fillRect/>
        </a:stretch>
      </xdr:blipFill>
      <xdr:spPr>
        <a:xfrm>
          <a:off x="152400" y="100679"/>
          <a:ext cx="4600575" cy="31854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42333</xdr:colOff>
      <xdr:row>0</xdr:row>
      <xdr:rowOff>116415</xdr:rowOff>
    </xdr:from>
    <xdr:to>
      <xdr:col>9</xdr:col>
      <xdr:colOff>497416</xdr:colOff>
      <xdr:row>13</xdr:row>
      <xdr:rowOff>656165</xdr:rowOff>
    </xdr:to>
    <xdr:pic>
      <xdr:nvPicPr>
        <xdr:cNvPr id="2" name="Picture 1">
          <a:extLst>
            <a:ext uri="{FF2B5EF4-FFF2-40B4-BE49-F238E27FC236}">
              <a16:creationId xmlns:a16="http://schemas.microsoft.com/office/drawing/2014/main" id="{2CC3245B-74E7-B766-3678-6D1F1D583C71}"/>
            </a:ext>
          </a:extLst>
        </xdr:cNvPr>
        <xdr:cNvPicPr>
          <a:picLocks noChangeAspect="1"/>
        </xdr:cNvPicPr>
      </xdr:nvPicPr>
      <xdr:blipFill>
        <a:blip xmlns:r="http://schemas.openxmlformats.org/officeDocument/2006/relationships" r:embed="rId1"/>
        <a:stretch>
          <a:fillRect/>
        </a:stretch>
      </xdr:blipFill>
      <xdr:spPr>
        <a:xfrm>
          <a:off x="169333" y="116415"/>
          <a:ext cx="5365750" cy="3513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0</xdr:row>
      <xdr:rowOff>147345</xdr:rowOff>
    </xdr:from>
    <xdr:to>
      <xdr:col>8</xdr:col>
      <xdr:colOff>523874</xdr:colOff>
      <xdr:row>15</xdr:row>
      <xdr:rowOff>152400</xdr:rowOff>
    </xdr:to>
    <xdr:pic>
      <xdr:nvPicPr>
        <xdr:cNvPr id="4" name="Picture 3">
          <a:extLst>
            <a:ext uri="{FF2B5EF4-FFF2-40B4-BE49-F238E27FC236}">
              <a16:creationId xmlns:a16="http://schemas.microsoft.com/office/drawing/2014/main" id="{43F48263-80CC-4B80-7FDC-4FB5AD89ECBC}"/>
            </a:ext>
          </a:extLst>
        </xdr:cNvPr>
        <xdr:cNvPicPr>
          <a:picLocks noChangeAspect="1"/>
        </xdr:cNvPicPr>
      </xdr:nvPicPr>
      <xdr:blipFill>
        <a:blip xmlns:r="http://schemas.openxmlformats.org/officeDocument/2006/relationships" r:embed="rId1"/>
        <a:stretch>
          <a:fillRect/>
        </a:stretch>
      </xdr:blipFill>
      <xdr:spPr>
        <a:xfrm>
          <a:off x="228600" y="147345"/>
          <a:ext cx="4686299" cy="28339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64771</xdr:colOff>
      <xdr:row>0</xdr:row>
      <xdr:rowOff>121920</xdr:rowOff>
    </xdr:from>
    <xdr:to>
      <xdr:col>9</xdr:col>
      <xdr:colOff>161925</xdr:colOff>
      <xdr:row>14</xdr:row>
      <xdr:rowOff>161925</xdr:rowOff>
    </xdr:to>
    <xdr:pic>
      <xdr:nvPicPr>
        <xdr:cNvPr id="2" name="Picture 1">
          <a:extLst>
            <a:ext uri="{FF2B5EF4-FFF2-40B4-BE49-F238E27FC236}">
              <a16:creationId xmlns:a16="http://schemas.microsoft.com/office/drawing/2014/main" id="{9AE692EF-5F1D-29B0-77B3-373392179543}"/>
            </a:ext>
          </a:extLst>
        </xdr:cNvPr>
        <xdr:cNvPicPr>
          <a:picLocks noChangeAspect="1"/>
        </xdr:cNvPicPr>
      </xdr:nvPicPr>
      <xdr:blipFill>
        <a:blip xmlns:r="http://schemas.openxmlformats.org/officeDocument/2006/relationships" r:embed="rId1"/>
        <a:stretch>
          <a:fillRect/>
        </a:stretch>
      </xdr:blipFill>
      <xdr:spPr>
        <a:xfrm>
          <a:off x="207646" y="121920"/>
          <a:ext cx="4973954" cy="29832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9</xdr:col>
      <xdr:colOff>0</xdr:colOff>
      <xdr:row>10</xdr:row>
      <xdr:rowOff>180975</xdr:rowOff>
    </xdr:to>
    <xdr:pic>
      <xdr:nvPicPr>
        <xdr:cNvPr id="2" name="Picture 1">
          <a:extLst>
            <a:ext uri="{FF2B5EF4-FFF2-40B4-BE49-F238E27FC236}">
              <a16:creationId xmlns:a16="http://schemas.microsoft.com/office/drawing/2014/main" id="{DB565032-A13C-6FF6-E5F4-954A77CBB299}"/>
            </a:ext>
          </a:extLst>
        </xdr:cNvPr>
        <xdr:cNvPicPr>
          <a:picLocks noChangeAspect="1"/>
        </xdr:cNvPicPr>
      </xdr:nvPicPr>
      <xdr:blipFill>
        <a:blip xmlns:r="http://schemas.openxmlformats.org/officeDocument/2006/relationships" r:embed="rId1"/>
        <a:stretch>
          <a:fillRect/>
        </a:stretch>
      </xdr:blipFill>
      <xdr:spPr>
        <a:xfrm>
          <a:off x="152400" y="66675"/>
          <a:ext cx="4610100" cy="2286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152400</xdr:rowOff>
    </xdr:from>
    <xdr:to>
      <xdr:col>8</xdr:col>
      <xdr:colOff>371475</xdr:colOff>
      <xdr:row>11</xdr:row>
      <xdr:rowOff>152400</xdr:rowOff>
    </xdr:to>
    <xdr:pic>
      <xdr:nvPicPr>
        <xdr:cNvPr id="2" name="Picture 1">
          <a:extLst>
            <a:ext uri="{FF2B5EF4-FFF2-40B4-BE49-F238E27FC236}">
              <a16:creationId xmlns:a16="http://schemas.microsoft.com/office/drawing/2014/main" id="{F588B134-BB04-106E-C154-02D81DE2DE40}"/>
            </a:ext>
          </a:extLst>
        </xdr:cNvPr>
        <xdr:cNvPicPr>
          <a:picLocks noChangeAspect="1"/>
        </xdr:cNvPicPr>
      </xdr:nvPicPr>
      <xdr:blipFill>
        <a:blip xmlns:r="http://schemas.openxmlformats.org/officeDocument/2006/relationships" r:embed="rId1"/>
        <a:stretch>
          <a:fillRect/>
        </a:stretch>
      </xdr:blipFill>
      <xdr:spPr>
        <a:xfrm>
          <a:off x="76200" y="152400"/>
          <a:ext cx="4686300" cy="2686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1</xdr:row>
      <xdr:rowOff>9525</xdr:rowOff>
    </xdr:from>
    <xdr:to>
      <xdr:col>13</xdr:col>
      <xdr:colOff>19050</xdr:colOff>
      <xdr:row>8</xdr:row>
      <xdr:rowOff>0</xdr:rowOff>
    </xdr:to>
    <xdr:pic>
      <xdr:nvPicPr>
        <xdr:cNvPr id="3" name="Picture 2">
          <a:extLst>
            <a:ext uri="{FF2B5EF4-FFF2-40B4-BE49-F238E27FC236}">
              <a16:creationId xmlns:a16="http://schemas.microsoft.com/office/drawing/2014/main" id="{EB307B60-8FDD-24D8-1735-AA956FE4220B}"/>
            </a:ext>
          </a:extLst>
        </xdr:cNvPr>
        <xdr:cNvPicPr>
          <a:picLocks noChangeAspect="1"/>
        </xdr:cNvPicPr>
      </xdr:nvPicPr>
      <xdr:blipFill>
        <a:blip xmlns:r="http://schemas.openxmlformats.org/officeDocument/2006/relationships" r:embed="rId1"/>
        <a:stretch>
          <a:fillRect/>
        </a:stretch>
      </xdr:blipFill>
      <xdr:spPr>
        <a:xfrm>
          <a:off x="133350" y="209550"/>
          <a:ext cx="7924800" cy="151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1</xdr:col>
      <xdr:colOff>57980</xdr:colOff>
      <xdr:row>1</xdr:row>
      <xdr:rowOff>107674</xdr:rowOff>
    </xdr:from>
    <xdr:to>
      <xdr:col>3</xdr:col>
      <xdr:colOff>1996110</xdr:colOff>
      <xdr:row>14</xdr:row>
      <xdr:rowOff>126309</xdr:rowOff>
    </xdr:to>
    <xdr:pic>
      <xdr:nvPicPr>
        <xdr:cNvPr id="2" name="Picture 1">
          <a:extLst>
            <a:ext uri="{FF2B5EF4-FFF2-40B4-BE49-F238E27FC236}">
              <a16:creationId xmlns:a16="http://schemas.microsoft.com/office/drawing/2014/main" id="{C145C870-8CB8-2E23-4948-BB20297F66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937" y="256761"/>
          <a:ext cx="4373216" cy="2882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2078934</xdr:colOff>
      <xdr:row>1</xdr:row>
      <xdr:rowOff>115956</xdr:rowOff>
    </xdr:from>
    <xdr:to>
      <xdr:col>8</xdr:col>
      <xdr:colOff>2729589</xdr:colOff>
      <xdr:row>14</xdr:row>
      <xdr:rowOff>109743</xdr:rowOff>
    </xdr:to>
    <xdr:pic>
      <xdr:nvPicPr>
        <xdr:cNvPr id="3" name="Picture 2">
          <a:extLst>
            <a:ext uri="{FF2B5EF4-FFF2-40B4-BE49-F238E27FC236}">
              <a16:creationId xmlns:a16="http://schemas.microsoft.com/office/drawing/2014/main" id="{57F1D01B-92FB-A5D9-5177-2F61969320D4}"/>
            </a:ext>
          </a:extLst>
        </xdr:cNvPr>
        <xdr:cNvPicPr>
          <a:picLocks noChangeAspect="1"/>
        </xdr:cNvPicPr>
      </xdr:nvPicPr>
      <xdr:blipFill>
        <a:blip xmlns:r="http://schemas.openxmlformats.org/officeDocument/2006/relationships" r:embed="rId2"/>
        <a:stretch>
          <a:fillRect/>
        </a:stretch>
      </xdr:blipFill>
      <xdr:spPr>
        <a:xfrm>
          <a:off x="4629977" y="265043"/>
          <a:ext cx="4808525" cy="2857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6</xdr:col>
      <xdr:colOff>675758</xdr:colOff>
      <xdr:row>12</xdr:row>
      <xdr:rowOff>218699</xdr:rowOff>
    </xdr:to>
    <xdr:pic>
      <xdr:nvPicPr>
        <xdr:cNvPr id="2" name="Picture 1">
          <a:extLst>
            <a:ext uri="{FF2B5EF4-FFF2-40B4-BE49-F238E27FC236}">
              <a16:creationId xmlns:a16="http://schemas.microsoft.com/office/drawing/2014/main" id="{594D2D27-B339-88DA-A54E-9E871798816A}"/>
            </a:ext>
          </a:extLst>
        </xdr:cNvPr>
        <xdr:cNvPicPr>
          <a:picLocks noChangeAspect="1"/>
        </xdr:cNvPicPr>
      </xdr:nvPicPr>
      <xdr:blipFill>
        <a:blip xmlns:r="http://schemas.openxmlformats.org/officeDocument/2006/relationships" r:embed="rId1"/>
        <a:stretch>
          <a:fillRect/>
        </a:stretch>
      </xdr:blipFill>
      <xdr:spPr>
        <a:xfrm>
          <a:off x="123825" y="161925"/>
          <a:ext cx="4133333" cy="3009524"/>
        </a:xfrm>
        <a:prstGeom prst="rect">
          <a:avLst/>
        </a:prstGeom>
      </xdr:spPr>
    </xdr:pic>
    <xdr:clientData/>
  </xdr:twoCellAnchor>
  <xdr:twoCellAnchor editAs="oneCell">
    <xdr:from>
      <xdr:col>6</xdr:col>
      <xdr:colOff>838200</xdr:colOff>
      <xdr:row>1</xdr:row>
      <xdr:rowOff>28575</xdr:rowOff>
    </xdr:from>
    <xdr:to>
      <xdr:col>14</xdr:col>
      <xdr:colOff>9008</xdr:colOff>
      <xdr:row>12</xdr:row>
      <xdr:rowOff>218701</xdr:rowOff>
    </xdr:to>
    <xdr:pic>
      <xdr:nvPicPr>
        <xdr:cNvPr id="3" name="Picture 2">
          <a:extLst>
            <a:ext uri="{FF2B5EF4-FFF2-40B4-BE49-F238E27FC236}">
              <a16:creationId xmlns:a16="http://schemas.microsoft.com/office/drawing/2014/main" id="{FF261B43-9677-EE27-C5A4-1079CCDE5267}"/>
            </a:ext>
          </a:extLst>
        </xdr:cNvPr>
        <xdr:cNvPicPr>
          <a:picLocks noChangeAspect="1"/>
        </xdr:cNvPicPr>
      </xdr:nvPicPr>
      <xdr:blipFill>
        <a:blip xmlns:r="http://schemas.openxmlformats.org/officeDocument/2006/relationships" r:embed="rId2"/>
        <a:stretch>
          <a:fillRect/>
        </a:stretch>
      </xdr:blipFill>
      <xdr:spPr>
        <a:xfrm>
          <a:off x="4419600" y="180975"/>
          <a:ext cx="4133333" cy="2990476"/>
        </a:xfrm>
        <a:prstGeom prst="rect">
          <a:avLst/>
        </a:prstGeom>
      </xdr:spPr>
    </xdr:pic>
    <xdr:clientData/>
  </xdr:twoCellAnchor>
  <xdr:twoCellAnchor editAs="oneCell">
    <xdr:from>
      <xdr:col>1</xdr:col>
      <xdr:colOff>0</xdr:colOff>
      <xdr:row>14</xdr:row>
      <xdr:rowOff>38100</xdr:rowOff>
    </xdr:from>
    <xdr:to>
      <xdr:col>6</xdr:col>
      <xdr:colOff>656711</xdr:colOff>
      <xdr:row>30</xdr:row>
      <xdr:rowOff>28190</xdr:rowOff>
    </xdr:to>
    <xdr:pic>
      <xdr:nvPicPr>
        <xdr:cNvPr id="4" name="Picture 3">
          <a:extLst>
            <a:ext uri="{FF2B5EF4-FFF2-40B4-BE49-F238E27FC236}">
              <a16:creationId xmlns:a16="http://schemas.microsoft.com/office/drawing/2014/main" id="{232C9271-570F-6E29-28F9-71DFA301AD39}"/>
            </a:ext>
          </a:extLst>
        </xdr:cNvPr>
        <xdr:cNvPicPr>
          <a:picLocks noChangeAspect="1"/>
        </xdr:cNvPicPr>
      </xdr:nvPicPr>
      <xdr:blipFill>
        <a:blip xmlns:r="http://schemas.openxmlformats.org/officeDocument/2006/relationships" r:embed="rId3"/>
        <a:stretch>
          <a:fillRect/>
        </a:stretch>
      </xdr:blipFill>
      <xdr:spPr>
        <a:xfrm>
          <a:off x="123825" y="3429000"/>
          <a:ext cx="4114286" cy="3076190"/>
        </a:xfrm>
        <a:prstGeom prst="rect">
          <a:avLst/>
        </a:prstGeom>
      </xdr:spPr>
    </xdr:pic>
    <xdr:clientData/>
  </xdr:twoCellAnchor>
  <xdr:twoCellAnchor editAs="oneCell">
    <xdr:from>
      <xdr:col>6</xdr:col>
      <xdr:colOff>828675</xdr:colOff>
      <xdr:row>13</xdr:row>
      <xdr:rowOff>190500</xdr:rowOff>
    </xdr:from>
    <xdr:to>
      <xdr:col>13</xdr:col>
      <xdr:colOff>599558</xdr:colOff>
      <xdr:row>29</xdr:row>
      <xdr:rowOff>190113</xdr:rowOff>
    </xdr:to>
    <xdr:pic>
      <xdr:nvPicPr>
        <xdr:cNvPr id="5" name="Picture 4">
          <a:extLst>
            <a:ext uri="{FF2B5EF4-FFF2-40B4-BE49-F238E27FC236}">
              <a16:creationId xmlns:a16="http://schemas.microsoft.com/office/drawing/2014/main" id="{AAB4FAC0-5BCB-1154-498C-43A23053990A}"/>
            </a:ext>
          </a:extLst>
        </xdr:cNvPr>
        <xdr:cNvPicPr>
          <a:picLocks noChangeAspect="1"/>
        </xdr:cNvPicPr>
      </xdr:nvPicPr>
      <xdr:blipFill>
        <a:blip xmlns:r="http://schemas.openxmlformats.org/officeDocument/2006/relationships" r:embed="rId4"/>
        <a:stretch>
          <a:fillRect/>
        </a:stretch>
      </xdr:blipFill>
      <xdr:spPr>
        <a:xfrm>
          <a:off x="4410075" y="3381375"/>
          <a:ext cx="4133333" cy="30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180974</xdr:colOff>
      <xdr:row>0</xdr:row>
      <xdr:rowOff>161925</xdr:rowOff>
    </xdr:from>
    <xdr:to>
      <xdr:col>9</xdr:col>
      <xdr:colOff>352424</xdr:colOff>
      <xdr:row>15</xdr:row>
      <xdr:rowOff>95250</xdr:rowOff>
    </xdr:to>
    <xdr:pic>
      <xdr:nvPicPr>
        <xdr:cNvPr id="2" name="Picture 1">
          <a:extLst>
            <a:ext uri="{FF2B5EF4-FFF2-40B4-BE49-F238E27FC236}">
              <a16:creationId xmlns:a16="http://schemas.microsoft.com/office/drawing/2014/main" id="{3DFF348B-A2CB-6FD9-DEB3-108C87AAADE7}"/>
            </a:ext>
          </a:extLst>
        </xdr:cNvPr>
        <xdr:cNvPicPr>
          <a:picLocks noChangeAspect="1"/>
        </xdr:cNvPicPr>
      </xdr:nvPicPr>
      <xdr:blipFill>
        <a:blip xmlns:r="http://schemas.openxmlformats.org/officeDocument/2006/relationships" r:embed="rId1"/>
        <a:stretch>
          <a:fillRect/>
        </a:stretch>
      </xdr:blipFill>
      <xdr:spPr>
        <a:xfrm>
          <a:off x="180974" y="161925"/>
          <a:ext cx="5229225" cy="3028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333375</xdr:colOff>
      <xdr:row>15</xdr:row>
      <xdr:rowOff>85725</xdr:rowOff>
    </xdr:to>
    <xdr:pic>
      <xdr:nvPicPr>
        <xdr:cNvPr id="2" name="Picture 1">
          <a:extLst>
            <a:ext uri="{FF2B5EF4-FFF2-40B4-BE49-F238E27FC236}">
              <a16:creationId xmlns:a16="http://schemas.microsoft.com/office/drawing/2014/main" id="{FF899FD4-87DC-89A4-A43B-58CDC5C047BC}"/>
            </a:ext>
          </a:extLst>
        </xdr:cNvPr>
        <xdr:cNvPicPr>
          <a:picLocks noChangeAspect="1"/>
        </xdr:cNvPicPr>
      </xdr:nvPicPr>
      <xdr:blipFill>
        <a:blip xmlns:r="http://schemas.openxmlformats.org/officeDocument/2006/relationships" r:embed="rId1"/>
        <a:stretch>
          <a:fillRect/>
        </a:stretch>
      </xdr:blipFill>
      <xdr:spPr>
        <a:xfrm>
          <a:off x="781050" y="190500"/>
          <a:ext cx="5210175" cy="3028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133350</xdr:colOff>
      <xdr:row>0</xdr:row>
      <xdr:rowOff>114300</xdr:rowOff>
    </xdr:from>
    <xdr:to>
      <xdr:col>9</xdr:col>
      <xdr:colOff>428625</xdr:colOff>
      <xdr:row>14</xdr:row>
      <xdr:rowOff>133007</xdr:rowOff>
    </xdr:to>
    <xdr:pic>
      <xdr:nvPicPr>
        <xdr:cNvPr id="2" name="Picture 1">
          <a:extLst>
            <a:ext uri="{FF2B5EF4-FFF2-40B4-BE49-F238E27FC236}">
              <a16:creationId xmlns:a16="http://schemas.microsoft.com/office/drawing/2014/main" id="{20F3BD44-D420-9F4F-3AC5-02444377F8FC}"/>
            </a:ext>
          </a:extLst>
        </xdr:cNvPr>
        <xdr:cNvPicPr>
          <a:picLocks noChangeAspect="1"/>
        </xdr:cNvPicPr>
      </xdr:nvPicPr>
      <xdr:blipFill>
        <a:blip xmlns:r="http://schemas.openxmlformats.org/officeDocument/2006/relationships" r:embed="rId1"/>
        <a:stretch>
          <a:fillRect/>
        </a:stretch>
      </xdr:blipFill>
      <xdr:spPr>
        <a:xfrm>
          <a:off x="133350" y="114300"/>
          <a:ext cx="5353050" cy="2742857"/>
        </a:xfrm>
        <a:prstGeom prst="rect">
          <a:avLst/>
        </a:prstGeom>
      </xdr:spPr>
    </xdr:pic>
    <xdr:clientData/>
  </xdr:twoCellAnchor>
  <xdr:twoCellAnchor editAs="oneCell">
    <xdr:from>
      <xdr:col>0</xdr:col>
      <xdr:colOff>142876</xdr:colOff>
      <xdr:row>15</xdr:row>
      <xdr:rowOff>76200</xdr:rowOff>
    </xdr:from>
    <xdr:to>
      <xdr:col>9</xdr:col>
      <xdr:colOff>428625</xdr:colOff>
      <xdr:row>28</xdr:row>
      <xdr:rowOff>161629</xdr:rowOff>
    </xdr:to>
    <xdr:pic>
      <xdr:nvPicPr>
        <xdr:cNvPr id="3" name="Picture 2">
          <a:extLst>
            <a:ext uri="{FF2B5EF4-FFF2-40B4-BE49-F238E27FC236}">
              <a16:creationId xmlns:a16="http://schemas.microsoft.com/office/drawing/2014/main" id="{BFFC3D41-4A3B-8353-DB20-02995700BEAF}"/>
            </a:ext>
          </a:extLst>
        </xdr:cNvPr>
        <xdr:cNvPicPr>
          <a:picLocks noChangeAspect="1"/>
        </xdr:cNvPicPr>
      </xdr:nvPicPr>
      <xdr:blipFill>
        <a:blip xmlns:r="http://schemas.openxmlformats.org/officeDocument/2006/relationships" r:embed="rId2"/>
        <a:stretch>
          <a:fillRect/>
        </a:stretch>
      </xdr:blipFill>
      <xdr:spPr>
        <a:xfrm>
          <a:off x="142876" y="3009900"/>
          <a:ext cx="5343524" cy="25809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148168</xdr:colOff>
      <xdr:row>1</xdr:row>
      <xdr:rowOff>52916</xdr:rowOff>
    </xdr:from>
    <xdr:to>
      <xdr:col>11</xdr:col>
      <xdr:colOff>349251</xdr:colOff>
      <xdr:row>16</xdr:row>
      <xdr:rowOff>868416</xdr:rowOff>
    </xdr:to>
    <xdr:pic>
      <xdr:nvPicPr>
        <xdr:cNvPr id="2" name="Picture 1">
          <a:extLst>
            <a:ext uri="{FF2B5EF4-FFF2-40B4-BE49-F238E27FC236}">
              <a16:creationId xmlns:a16="http://schemas.microsoft.com/office/drawing/2014/main" id="{4CE64509-4160-FCE7-2C31-D6B6A0851011}"/>
            </a:ext>
          </a:extLst>
        </xdr:cNvPr>
        <xdr:cNvPicPr>
          <a:picLocks noChangeAspect="1"/>
        </xdr:cNvPicPr>
      </xdr:nvPicPr>
      <xdr:blipFill>
        <a:blip xmlns:r="http://schemas.openxmlformats.org/officeDocument/2006/relationships" r:embed="rId1"/>
        <a:stretch>
          <a:fillRect/>
        </a:stretch>
      </xdr:blipFill>
      <xdr:spPr>
        <a:xfrm>
          <a:off x="275168" y="201083"/>
          <a:ext cx="6339416" cy="39481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1</xdr:row>
      <xdr:rowOff>66674</xdr:rowOff>
    </xdr:from>
    <xdr:to>
      <xdr:col>12</xdr:col>
      <xdr:colOff>361950</xdr:colOff>
      <xdr:row>11</xdr:row>
      <xdr:rowOff>104775</xdr:rowOff>
    </xdr:to>
    <xdr:pic>
      <xdr:nvPicPr>
        <xdr:cNvPr id="2" name="Picture 1">
          <a:extLst>
            <a:ext uri="{FF2B5EF4-FFF2-40B4-BE49-F238E27FC236}">
              <a16:creationId xmlns:a16="http://schemas.microsoft.com/office/drawing/2014/main" id="{AA3DF76F-81B5-E9D0-DFC4-B2220C281BED}"/>
            </a:ext>
          </a:extLst>
        </xdr:cNvPr>
        <xdr:cNvPicPr>
          <a:picLocks noChangeAspect="1"/>
        </xdr:cNvPicPr>
      </xdr:nvPicPr>
      <xdr:blipFill>
        <a:blip xmlns:r="http://schemas.openxmlformats.org/officeDocument/2006/relationships" r:embed="rId1"/>
        <a:stretch>
          <a:fillRect/>
        </a:stretch>
      </xdr:blipFill>
      <xdr:spPr>
        <a:xfrm>
          <a:off x="200025" y="219074"/>
          <a:ext cx="5162550" cy="30099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50"/>
  <sheetViews>
    <sheetView showGridLines="0" tabSelected="1" zoomScaleNormal="100" workbookViewId="0">
      <selection activeCell="J1" sqref="J1"/>
    </sheetView>
  </sheetViews>
  <sheetFormatPr defaultRowHeight="15" x14ac:dyDescent="0.25"/>
  <cols>
    <col min="11" max="11" width="18.5703125" customWidth="1"/>
  </cols>
  <sheetData>
    <row r="23" ht="9" customHeight="1" x14ac:dyDescent="0.25"/>
    <row r="46" spans="1:11" x14ac:dyDescent="0.25">
      <c r="A46" s="355" t="s">
        <v>461</v>
      </c>
      <c r="B46" s="356"/>
      <c r="C46" s="356"/>
      <c r="D46" s="356"/>
      <c r="E46" s="356"/>
      <c r="F46" s="356"/>
      <c r="G46" s="356"/>
      <c r="H46" s="356"/>
      <c r="I46" s="356"/>
      <c r="J46" s="356"/>
      <c r="K46" s="357"/>
    </row>
    <row r="47" spans="1:11" x14ac:dyDescent="0.25">
      <c r="A47" s="355"/>
      <c r="B47" s="356"/>
      <c r="C47" s="356"/>
      <c r="D47" s="356"/>
      <c r="E47" s="356"/>
      <c r="F47" s="356"/>
      <c r="G47" s="356"/>
      <c r="H47" s="356"/>
      <c r="I47" s="356"/>
      <c r="J47" s="356"/>
      <c r="K47" s="357"/>
    </row>
    <row r="48" spans="1:11" ht="25.5" customHeight="1" x14ac:dyDescent="0.25">
      <c r="A48" s="355"/>
      <c r="B48" s="356"/>
      <c r="C48" s="356"/>
      <c r="D48" s="356"/>
      <c r="E48" s="356"/>
      <c r="F48" s="356"/>
      <c r="G48" s="356"/>
      <c r="H48" s="356"/>
      <c r="I48" s="356"/>
      <c r="J48" s="356"/>
      <c r="K48" s="357"/>
    </row>
    <row r="49" spans="1:11" ht="42.75" customHeight="1" x14ac:dyDescent="0.25">
      <c r="A49" s="358" t="s">
        <v>388</v>
      </c>
      <c r="B49" s="359"/>
      <c r="C49" s="359"/>
      <c r="D49" s="359"/>
      <c r="E49" s="359"/>
      <c r="F49" s="359"/>
      <c r="G49" s="359"/>
      <c r="H49" s="359"/>
      <c r="I49" s="359"/>
      <c r="J49" s="359"/>
      <c r="K49" s="360"/>
    </row>
    <row r="50" spans="1:11" ht="85.5" customHeight="1" x14ac:dyDescent="0.25">
      <c r="A50" s="361" t="s">
        <v>424</v>
      </c>
      <c r="B50" s="362"/>
      <c r="C50" s="362"/>
      <c r="D50" s="362"/>
      <c r="E50" s="362"/>
      <c r="F50" s="362"/>
      <c r="G50" s="362"/>
      <c r="H50" s="362"/>
      <c r="I50" s="362"/>
      <c r="J50" s="362"/>
      <c r="K50" s="363"/>
    </row>
  </sheetData>
  <mergeCells count="3">
    <mergeCell ref="A46:K48"/>
    <mergeCell ref="A49:K49"/>
    <mergeCell ref="A50:K5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T17"/>
  <sheetViews>
    <sheetView showGridLines="0" zoomScale="90" zoomScaleNormal="90" workbookViewId="0">
      <selection activeCell="R20" sqref="R20"/>
    </sheetView>
  </sheetViews>
  <sheetFormatPr defaultRowHeight="15" x14ac:dyDescent="0.25"/>
  <cols>
    <col min="1" max="1" width="1.85546875" customWidth="1"/>
    <col min="13" max="13" width="1.85546875" customWidth="1"/>
    <col min="14" max="14" width="1.85546875" style="51" customWidth="1"/>
    <col min="15" max="15" width="1.85546875" customWidth="1"/>
    <col min="16" max="16" width="67.28515625" customWidth="1"/>
    <col min="17" max="17" width="20.5703125" customWidth="1"/>
    <col min="18" max="18" width="3.7109375" customWidth="1"/>
    <col min="19" max="20" width="7" customWidth="1"/>
  </cols>
  <sheetData>
    <row r="1" spans="2:20" ht="12" customHeight="1" x14ac:dyDescent="0.25"/>
    <row r="2" spans="2:20" ht="15.75" x14ac:dyDescent="0.25">
      <c r="B2" s="377"/>
      <c r="C2" s="377"/>
      <c r="D2" s="377"/>
      <c r="E2" s="377"/>
      <c r="F2" s="377"/>
      <c r="G2" s="377"/>
      <c r="H2" s="377"/>
      <c r="I2" s="377"/>
      <c r="J2" s="377"/>
      <c r="K2" s="377"/>
      <c r="L2" s="377"/>
      <c r="P2" s="413" t="s">
        <v>609</v>
      </c>
      <c r="Q2" s="413"/>
      <c r="S2" s="373" t="s">
        <v>425</v>
      </c>
      <c r="T2" s="373"/>
    </row>
    <row r="3" spans="2:20" ht="24.75" customHeight="1" x14ac:dyDescent="0.25">
      <c r="P3" s="415"/>
      <c r="Q3" s="415"/>
      <c r="R3" s="138"/>
      <c r="S3" s="373"/>
      <c r="T3" s="373"/>
    </row>
    <row r="4" spans="2:20" ht="15.75" x14ac:dyDescent="0.25">
      <c r="P4" s="336" t="s">
        <v>103</v>
      </c>
      <c r="Q4" s="337" t="s">
        <v>104</v>
      </c>
      <c r="R4" s="138"/>
    </row>
    <row r="5" spans="2:20" ht="15.75" x14ac:dyDescent="0.25">
      <c r="P5" s="338" t="s">
        <v>105</v>
      </c>
      <c r="Q5" s="54" t="s">
        <v>610</v>
      </c>
      <c r="R5" s="89"/>
    </row>
    <row r="6" spans="2:20" ht="15.75" x14ac:dyDescent="0.25">
      <c r="P6" s="339" t="s">
        <v>611</v>
      </c>
      <c r="Q6" s="537">
        <v>374</v>
      </c>
      <c r="R6" s="176"/>
    </row>
    <row r="7" spans="2:20" ht="15.75" x14ac:dyDescent="0.25">
      <c r="P7" s="340" t="s">
        <v>106</v>
      </c>
      <c r="Q7" s="341">
        <v>221</v>
      </c>
      <c r="R7" s="105"/>
    </row>
    <row r="8" spans="2:20" ht="15.75" x14ac:dyDescent="0.25">
      <c r="P8" s="342" t="s">
        <v>107</v>
      </c>
      <c r="Q8" s="341">
        <v>18</v>
      </c>
      <c r="R8" s="105"/>
    </row>
    <row r="9" spans="2:20" ht="15.75" x14ac:dyDescent="0.25">
      <c r="P9" s="340" t="s">
        <v>108</v>
      </c>
      <c r="Q9" s="341">
        <v>8</v>
      </c>
      <c r="R9" s="105"/>
    </row>
    <row r="10" spans="2:20" ht="15.75" x14ac:dyDescent="0.25">
      <c r="P10" s="343" t="s">
        <v>19</v>
      </c>
      <c r="Q10" s="344">
        <v>1329</v>
      </c>
      <c r="R10" s="89"/>
    </row>
    <row r="11" spans="2:20" ht="15.75" x14ac:dyDescent="0.25">
      <c r="P11" s="345" t="s">
        <v>182</v>
      </c>
      <c r="Q11" s="341">
        <v>645</v>
      </c>
      <c r="R11" s="105"/>
    </row>
    <row r="12" spans="2:20" ht="15.75" x14ac:dyDescent="0.25">
      <c r="P12" s="346" t="s">
        <v>109</v>
      </c>
      <c r="Q12" s="341">
        <v>352</v>
      </c>
      <c r="R12" s="105"/>
    </row>
    <row r="13" spans="2:20" ht="15.75" x14ac:dyDescent="0.25">
      <c r="P13" s="345" t="s">
        <v>110</v>
      </c>
      <c r="Q13" s="341">
        <v>71</v>
      </c>
      <c r="R13" s="105"/>
    </row>
    <row r="14" spans="2:20" ht="15.75" x14ac:dyDescent="0.25">
      <c r="P14" s="345" t="s">
        <v>111</v>
      </c>
      <c r="Q14" s="341">
        <v>99</v>
      </c>
      <c r="R14" s="105"/>
    </row>
    <row r="15" spans="2:20" ht="15.75" x14ac:dyDescent="0.25">
      <c r="P15" s="345" t="s">
        <v>112</v>
      </c>
      <c r="Q15" s="341">
        <v>80</v>
      </c>
      <c r="R15" s="105"/>
    </row>
    <row r="16" spans="2:20" ht="15.75" x14ac:dyDescent="0.25">
      <c r="P16" s="345" t="s">
        <v>113</v>
      </c>
      <c r="Q16" s="341">
        <v>82</v>
      </c>
      <c r="R16" s="105"/>
    </row>
    <row r="17" spans="16:18" ht="71.25" customHeight="1" x14ac:dyDescent="0.25">
      <c r="P17" s="414" t="s">
        <v>612</v>
      </c>
      <c r="Q17" s="414"/>
      <c r="R17" s="177"/>
    </row>
  </sheetData>
  <mergeCells count="5">
    <mergeCell ref="P2:Q2"/>
    <mergeCell ref="P17:Q17"/>
    <mergeCell ref="B2:L2"/>
    <mergeCell ref="S2:T3"/>
    <mergeCell ref="P3:Q3"/>
  </mergeCells>
  <phoneticPr fontId="42" type="noConversion"/>
  <hyperlinks>
    <hyperlink ref="S2:T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52"/>
  <sheetViews>
    <sheetView showGridLines="0" workbookViewId="0">
      <selection activeCell="L36" sqref="L36"/>
    </sheetView>
  </sheetViews>
  <sheetFormatPr defaultRowHeight="15" x14ac:dyDescent="0.25"/>
  <cols>
    <col min="1" max="1" width="1.85546875" customWidth="1"/>
    <col min="3" max="3" width="44.28515625" style="19" customWidth="1"/>
    <col min="4" max="4" width="13.7109375" style="111" customWidth="1"/>
    <col min="5" max="8" width="13.7109375" customWidth="1"/>
    <col min="9" max="9" width="17.7109375" style="155" customWidth="1"/>
    <col min="10" max="10" width="2.85546875" customWidth="1"/>
    <col min="11" max="11" width="13" customWidth="1"/>
  </cols>
  <sheetData>
    <row r="2" spans="2:11" x14ac:dyDescent="0.25">
      <c r="B2" s="417" t="s">
        <v>614</v>
      </c>
      <c r="C2" s="417"/>
      <c r="D2" s="417"/>
      <c r="E2" s="417"/>
      <c r="F2" s="417"/>
      <c r="G2" s="417"/>
      <c r="H2" s="417"/>
      <c r="I2" s="417"/>
      <c r="K2" s="373" t="s">
        <v>425</v>
      </c>
    </row>
    <row r="3" spans="2:11" x14ac:dyDescent="0.25">
      <c r="B3" s="418" t="s">
        <v>114</v>
      </c>
      <c r="C3" s="418"/>
      <c r="D3" s="418"/>
      <c r="E3" s="418"/>
      <c r="F3" s="418"/>
      <c r="G3" s="418"/>
      <c r="H3" s="418"/>
      <c r="I3" s="418"/>
      <c r="K3" s="373"/>
    </row>
    <row r="4" spans="2:11" ht="38.25" x14ac:dyDescent="0.25">
      <c r="B4" s="20" t="s">
        <v>94</v>
      </c>
      <c r="C4" s="20" t="s">
        <v>95</v>
      </c>
      <c r="D4" s="110" t="s">
        <v>115</v>
      </c>
      <c r="E4" s="20" t="s">
        <v>116</v>
      </c>
      <c r="F4" s="20" t="s">
        <v>100</v>
      </c>
      <c r="G4" s="20" t="s">
        <v>117</v>
      </c>
      <c r="H4" s="20" t="s">
        <v>118</v>
      </c>
      <c r="I4" s="110" t="s">
        <v>426</v>
      </c>
    </row>
    <row r="5" spans="2:11" x14ac:dyDescent="0.25">
      <c r="B5" s="419" t="s">
        <v>496</v>
      </c>
      <c r="C5" s="419"/>
      <c r="D5" s="419"/>
      <c r="E5" s="419"/>
      <c r="F5" s="419"/>
      <c r="G5" s="419"/>
      <c r="H5" s="419"/>
      <c r="I5" s="419"/>
    </row>
    <row r="6" spans="2:11" x14ac:dyDescent="0.25">
      <c r="B6" s="122">
        <v>1</v>
      </c>
      <c r="C6" s="152" t="s">
        <v>650</v>
      </c>
      <c r="D6" s="299">
        <v>44200</v>
      </c>
      <c r="E6" s="124" t="s">
        <v>15</v>
      </c>
      <c r="F6" s="124" t="s">
        <v>15</v>
      </c>
      <c r="G6" s="124" t="s">
        <v>15</v>
      </c>
      <c r="H6" s="124" t="s">
        <v>15</v>
      </c>
      <c r="I6" s="299">
        <v>44200</v>
      </c>
    </row>
    <row r="7" spans="2:11" x14ac:dyDescent="0.25">
      <c r="B7" s="7">
        <v>2</v>
      </c>
      <c r="C7" s="91" t="s">
        <v>616</v>
      </c>
      <c r="D7" s="300">
        <v>43556</v>
      </c>
      <c r="E7" s="42">
        <v>72.400000000000006</v>
      </c>
      <c r="F7" s="42">
        <v>0.25</v>
      </c>
      <c r="G7" s="42">
        <v>0.17</v>
      </c>
      <c r="H7" s="42" t="s">
        <v>15</v>
      </c>
      <c r="I7" s="300" t="s">
        <v>617</v>
      </c>
    </row>
    <row r="8" spans="2:11" x14ac:dyDescent="0.25">
      <c r="B8" s="7">
        <v>3</v>
      </c>
      <c r="C8" s="91" t="s">
        <v>618</v>
      </c>
      <c r="D8" s="300">
        <v>43803</v>
      </c>
      <c r="E8" s="42">
        <v>232.63</v>
      </c>
      <c r="F8" s="42">
        <v>1.17</v>
      </c>
      <c r="G8" s="42">
        <v>0.6</v>
      </c>
      <c r="H8" s="42">
        <v>0.2</v>
      </c>
      <c r="I8" s="300">
        <v>44354</v>
      </c>
    </row>
    <row r="9" spans="2:11" x14ac:dyDescent="0.25">
      <c r="B9" s="7">
        <v>4</v>
      </c>
      <c r="C9" s="91" t="s">
        <v>619</v>
      </c>
      <c r="D9" s="300" t="s">
        <v>620</v>
      </c>
      <c r="E9" s="42">
        <v>4.66</v>
      </c>
      <c r="F9" s="42">
        <v>0.04</v>
      </c>
      <c r="G9" s="42">
        <v>0.04</v>
      </c>
      <c r="H9" s="42" t="s">
        <v>15</v>
      </c>
      <c r="I9" s="300" t="s">
        <v>621</v>
      </c>
    </row>
    <row r="10" spans="2:11" x14ac:dyDescent="0.25">
      <c r="B10" s="7">
        <v>5</v>
      </c>
      <c r="C10" s="91" t="s">
        <v>622</v>
      </c>
      <c r="D10" s="300" t="s">
        <v>623</v>
      </c>
      <c r="E10" s="42">
        <v>0.91</v>
      </c>
      <c r="F10" s="42">
        <v>0.8</v>
      </c>
      <c r="G10" s="42">
        <v>0.46</v>
      </c>
      <c r="H10" s="42">
        <v>0.41</v>
      </c>
      <c r="I10" s="300">
        <v>44509</v>
      </c>
    </row>
    <row r="11" spans="2:11" x14ac:dyDescent="0.25">
      <c r="B11" s="7">
        <v>6</v>
      </c>
      <c r="C11" s="91" t="s">
        <v>624</v>
      </c>
      <c r="D11" s="300" t="s">
        <v>625</v>
      </c>
      <c r="E11" s="42">
        <v>17.260000000000002</v>
      </c>
      <c r="F11" s="42">
        <v>4.45</v>
      </c>
      <c r="G11" s="42">
        <v>2.29</v>
      </c>
      <c r="H11" s="42">
        <v>1.98</v>
      </c>
      <c r="I11" s="300" t="s">
        <v>626</v>
      </c>
    </row>
    <row r="12" spans="2:11" x14ac:dyDescent="0.25">
      <c r="B12" s="7">
        <v>7</v>
      </c>
      <c r="C12" s="91" t="s">
        <v>627</v>
      </c>
      <c r="D12" s="300" t="s">
        <v>628</v>
      </c>
      <c r="E12" s="42">
        <v>0.05</v>
      </c>
      <c r="F12" s="42" t="s">
        <v>15</v>
      </c>
      <c r="G12" s="42" t="s">
        <v>15</v>
      </c>
      <c r="H12" s="42" t="s">
        <v>15</v>
      </c>
      <c r="I12" s="300">
        <v>44538</v>
      </c>
    </row>
    <row r="13" spans="2:11" x14ac:dyDescent="0.25">
      <c r="B13" s="7">
        <v>8</v>
      </c>
      <c r="C13" s="91" t="s">
        <v>629</v>
      </c>
      <c r="D13" s="300" t="s">
        <v>522</v>
      </c>
      <c r="E13" s="42">
        <v>141.66</v>
      </c>
      <c r="F13" s="42">
        <v>0.06</v>
      </c>
      <c r="G13" s="42">
        <v>0.06</v>
      </c>
      <c r="H13" s="42">
        <v>0.01</v>
      </c>
      <c r="I13" s="300" t="s">
        <v>526</v>
      </c>
    </row>
    <row r="14" spans="2:11" x14ac:dyDescent="0.25">
      <c r="B14" s="7">
        <v>9</v>
      </c>
      <c r="C14" s="91" t="s">
        <v>630</v>
      </c>
      <c r="D14" s="300">
        <v>43383</v>
      </c>
      <c r="E14" s="42">
        <v>133.47</v>
      </c>
      <c r="F14" s="42">
        <v>10.24</v>
      </c>
      <c r="G14" s="42">
        <v>10.48</v>
      </c>
      <c r="H14" s="42">
        <v>10.039999999999999</v>
      </c>
      <c r="I14" s="300" t="s">
        <v>631</v>
      </c>
    </row>
    <row r="15" spans="2:11" x14ac:dyDescent="0.25">
      <c r="B15" s="7">
        <v>10</v>
      </c>
      <c r="C15" s="91" t="s">
        <v>632</v>
      </c>
      <c r="D15" s="300">
        <v>43507</v>
      </c>
      <c r="E15" s="42">
        <v>73.150000000000006</v>
      </c>
      <c r="F15" s="42">
        <v>4.66</v>
      </c>
      <c r="G15" s="42">
        <v>9.4</v>
      </c>
      <c r="H15" s="42">
        <v>8.1199999999999992</v>
      </c>
      <c r="I15" s="300" t="s">
        <v>633</v>
      </c>
    </row>
    <row r="16" spans="2:11" x14ac:dyDescent="0.25">
      <c r="B16" s="7">
        <v>11</v>
      </c>
      <c r="C16" s="91" t="s">
        <v>651</v>
      </c>
      <c r="D16" s="300" t="s">
        <v>634</v>
      </c>
      <c r="E16" s="42">
        <v>0.04</v>
      </c>
      <c r="F16" s="42" t="s">
        <v>15</v>
      </c>
      <c r="G16" s="42" t="s">
        <v>15</v>
      </c>
      <c r="H16" s="42" t="s">
        <v>15</v>
      </c>
      <c r="I16" s="300" t="s">
        <v>634</v>
      </c>
    </row>
    <row r="17" spans="2:9" x14ac:dyDescent="0.25">
      <c r="B17" s="7">
        <v>12</v>
      </c>
      <c r="C17" s="91" t="s">
        <v>635</v>
      </c>
      <c r="D17" s="300">
        <v>43381</v>
      </c>
      <c r="E17" s="42">
        <v>11</v>
      </c>
      <c r="F17" s="42">
        <v>0</v>
      </c>
      <c r="G17" s="42">
        <v>0.18</v>
      </c>
      <c r="H17" s="42">
        <v>0.1</v>
      </c>
      <c r="I17" s="300">
        <v>44621</v>
      </c>
    </row>
    <row r="18" spans="2:9" x14ac:dyDescent="0.25">
      <c r="B18" s="7">
        <v>13</v>
      </c>
      <c r="C18" s="91" t="s">
        <v>636</v>
      </c>
      <c r="D18" s="300" t="s">
        <v>637</v>
      </c>
      <c r="E18" s="42" t="s">
        <v>15</v>
      </c>
      <c r="F18" s="42" t="s">
        <v>15</v>
      </c>
      <c r="G18" s="42" t="s">
        <v>15</v>
      </c>
      <c r="H18" s="42" t="s">
        <v>15</v>
      </c>
      <c r="I18" s="300">
        <v>44621</v>
      </c>
    </row>
    <row r="19" spans="2:9" x14ac:dyDescent="0.25">
      <c r="B19" s="7">
        <v>14</v>
      </c>
      <c r="C19" s="91" t="s">
        <v>638</v>
      </c>
      <c r="D19" s="300" t="s">
        <v>639</v>
      </c>
      <c r="E19" s="42">
        <v>2</v>
      </c>
      <c r="F19" s="42">
        <v>0.01</v>
      </c>
      <c r="G19" s="42">
        <v>0.01</v>
      </c>
      <c r="H19" s="42" t="s">
        <v>15</v>
      </c>
      <c r="I19" s="300">
        <v>44624</v>
      </c>
    </row>
    <row r="20" spans="2:9" x14ac:dyDescent="0.25">
      <c r="B20" s="7">
        <v>15</v>
      </c>
      <c r="C20" s="91" t="s">
        <v>640</v>
      </c>
      <c r="D20" s="300">
        <v>43804</v>
      </c>
      <c r="E20" s="42">
        <v>6.51</v>
      </c>
      <c r="F20" s="42">
        <v>1.45</v>
      </c>
      <c r="G20" s="42">
        <v>1.19</v>
      </c>
      <c r="H20" s="42">
        <v>0.66</v>
      </c>
      <c r="I20" s="300">
        <v>44629</v>
      </c>
    </row>
    <row r="21" spans="2:9" x14ac:dyDescent="0.25">
      <c r="B21" s="7">
        <v>16</v>
      </c>
      <c r="C21" s="91" t="s">
        <v>641</v>
      </c>
      <c r="D21" s="300" t="s">
        <v>558</v>
      </c>
      <c r="E21" s="42">
        <v>60.58</v>
      </c>
      <c r="F21" s="42">
        <v>8.07</v>
      </c>
      <c r="G21" s="42">
        <v>1.93</v>
      </c>
      <c r="H21" s="42">
        <v>0.97</v>
      </c>
      <c r="I21" s="300" t="s">
        <v>642</v>
      </c>
    </row>
    <row r="22" spans="2:9" x14ac:dyDescent="0.25">
      <c r="B22" s="7">
        <v>17</v>
      </c>
      <c r="C22" s="91" t="s">
        <v>643</v>
      </c>
      <c r="D22" s="300" t="s">
        <v>644</v>
      </c>
      <c r="E22" s="42">
        <v>2.2999999999999998</v>
      </c>
      <c r="F22" s="42">
        <v>0.02</v>
      </c>
      <c r="G22" s="42">
        <v>0.02</v>
      </c>
      <c r="H22" s="42" t="s">
        <v>15</v>
      </c>
      <c r="I22" s="300" t="s">
        <v>541</v>
      </c>
    </row>
    <row r="23" spans="2:9" x14ac:dyDescent="0.25">
      <c r="B23" s="7">
        <v>18</v>
      </c>
      <c r="C23" s="91" t="s">
        <v>645</v>
      </c>
      <c r="D23" s="300" t="s">
        <v>646</v>
      </c>
      <c r="E23" s="42">
        <v>22.76</v>
      </c>
      <c r="F23" s="42">
        <v>1.29</v>
      </c>
      <c r="G23" s="42">
        <v>1.45</v>
      </c>
      <c r="H23" s="42">
        <v>1.3</v>
      </c>
      <c r="I23" s="300" t="s">
        <v>541</v>
      </c>
    </row>
    <row r="24" spans="2:9" x14ac:dyDescent="0.25">
      <c r="B24" s="81">
        <v>19</v>
      </c>
      <c r="C24" s="153" t="s">
        <v>647</v>
      </c>
      <c r="D24" s="301" t="s">
        <v>648</v>
      </c>
      <c r="E24" s="126">
        <v>413.63</v>
      </c>
      <c r="F24" s="126">
        <v>60.43</v>
      </c>
      <c r="G24" s="126">
        <v>46.47</v>
      </c>
      <c r="H24" s="126">
        <v>43.1</v>
      </c>
      <c r="I24" s="301" t="s">
        <v>649</v>
      </c>
    </row>
    <row r="25" spans="2:9" x14ac:dyDescent="0.25">
      <c r="B25" s="420" t="s">
        <v>615</v>
      </c>
      <c r="C25" s="420"/>
      <c r="D25" s="420"/>
      <c r="E25" s="420"/>
      <c r="F25" s="420"/>
      <c r="G25" s="420"/>
      <c r="H25" s="420"/>
      <c r="I25" s="420"/>
    </row>
    <row r="26" spans="2:9" x14ac:dyDescent="0.25">
      <c r="B26" s="122">
        <v>1</v>
      </c>
      <c r="C26" s="152" t="s">
        <v>652</v>
      </c>
      <c r="D26" s="299" t="s">
        <v>637</v>
      </c>
      <c r="E26" s="124">
        <v>28.75</v>
      </c>
      <c r="F26" s="124">
        <v>4.9400000000000004</v>
      </c>
      <c r="G26" s="124">
        <v>4.9400000000000004</v>
      </c>
      <c r="H26" s="124">
        <v>4.93</v>
      </c>
      <c r="I26" s="299">
        <v>44655</v>
      </c>
    </row>
    <row r="27" spans="2:9" x14ac:dyDescent="0.25">
      <c r="B27" s="7">
        <v>2</v>
      </c>
      <c r="C27" s="91" t="s">
        <v>653</v>
      </c>
      <c r="D27" s="300" t="s">
        <v>654</v>
      </c>
      <c r="E27" s="42">
        <v>0.85</v>
      </c>
      <c r="F27" s="42">
        <v>0.01</v>
      </c>
      <c r="G27" s="42">
        <v>0.01</v>
      </c>
      <c r="H27" s="42" t="s">
        <v>15</v>
      </c>
      <c r="I27" s="300">
        <v>44659</v>
      </c>
    </row>
    <row r="28" spans="2:9" x14ac:dyDescent="0.25">
      <c r="B28" s="7">
        <v>3</v>
      </c>
      <c r="C28" s="91" t="s">
        <v>655</v>
      </c>
      <c r="D28" s="300" t="s">
        <v>656</v>
      </c>
      <c r="E28" s="42">
        <v>368.35</v>
      </c>
      <c r="F28" s="42">
        <v>30.73</v>
      </c>
      <c r="G28" s="42">
        <v>41.05</v>
      </c>
      <c r="H28" s="42">
        <v>38.130000000000003</v>
      </c>
      <c r="I28" s="300" t="s">
        <v>549</v>
      </c>
    </row>
    <row r="29" spans="2:9" x14ac:dyDescent="0.25">
      <c r="B29" s="7">
        <v>4</v>
      </c>
      <c r="C29" s="91" t="s">
        <v>657</v>
      </c>
      <c r="D29" s="300" t="s">
        <v>658</v>
      </c>
      <c r="E29" s="42">
        <v>78.06</v>
      </c>
      <c r="F29" s="42">
        <v>0.31</v>
      </c>
      <c r="G29" s="42">
        <v>0.89</v>
      </c>
      <c r="H29" s="42">
        <v>0.05</v>
      </c>
      <c r="I29" s="300" t="s">
        <v>549</v>
      </c>
    </row>
    <row r="30" spans="2:9" x14ac:dyDescent="0.25">
      <c r="B30" s="7">
        <v>5</v>
      </c>
      <c r="C30" s="91" t="s">
        <v>659</v>
      </c>
      <c r="D30" s="300">
        <v>43475</v>
      </c>
      <c r="E30" s="42">
        <v>17.23</v>
      </c>
      <c r="F30" s="42" t="s">
        <v>15</v>
      </c>
      <c r="G30" s="42" t="s">
        <v>15</v>
      </c>
      <c r="H30" s="42" t="s">
        <v>15</v>
      </c>
      <c r="I30" s="300" t="s">
        <v>684</v>
      </c>
    </row>
    <row r="31" spans="2:9" ht="15.75" customHeight="1" x14ac:dyDescent="0.25">
      <c r="B31" s="7">
        <v>6</v>
      </c>
      <c r="C31" s="91" t="s">
        <v>660</v>
      </c>
      <c r="D31" s="300" t="s">
        <v>661</v>
      </c>
      <c r="E31" s="42">
        <v>3498.05</v>
      </c>
      <c r="F31" s="42" t="s">
        <v>15</v>
      </c>
      <c r="G31" s="42" t="s">
        <v>15</v>
      </c>
      <c r="H31" s="42" t="s">
        <v>15</v>
      </c>
      <c r="I31" s="300" t="s">
        <v>685</v>
      </c>
    </row>
    <row r="32" spans="2:9" x14ac:dyDescent="0.25">
      <c r="B32" s="7">
        <v>7</v>
      </c>
      <c r="C32" s="91" t="s">
        <v>662</v>
      </c>
      <c r="D32" s="300" t="s">
        <v>663</v>
      </c>
      <c r="E32" s="42">
        <v>63.78</v>
      </c>
      <c r="F32" s="42">
        <v>27.18</v>
      </c>
      <c r="G32" s="42">
        <v>37.46</v>
      </c>
      <c r="H32" s="42">
        <v>26.05</v>
      </c>
      <c r="I32" s="300" t="s">
        <v>564</v>
      </c>
    </row>
    <row r="33" spans="2:9" x14ac:dyDescent="0.25">
      <c r="B33" s="7">
        <v>8</v>
      </c>
      <c r="C33" s="178" t="s">
        <v>664</v>
      </c>
      <c r="D33" s="300" t="s">
        <v>665</v>
      </c>
      <c r="E33" s="42">
        <v>1689.07</v>
      </c>
      <c r="F33" s="42">
        <v>0.01</v>
      </c>
      <c r="G33" s="42" t="s">
        <v>666</v>
      </c>
      <c r="H33" s="42">
        <v>2.2400000000000002</v>
      </c>
      <c r="I33" s="300">
        <v>44687</v>
      </c>
    </row>
    <row r="34" spans="2:9" x14ac:dyDescent="0.25">
      <c r="B34" s="7">
        <v>9</v>
      </c>
      <c r="C34" s="178" t="s">
        <v>667</v>
      </c>
      <c r="D34" s="300">
        <v>43558</v>
      </c>
      <c r="E34" s="42">
        <v>1067.19</v>
      </c>
      <c r="F34" s="42">
        <v>51.36</v>
      </c>
      <c r="G34" s="42">
        <v>50.25</v>
      </c>
      <c r="H34" s="42">
        <v>44.37</v>
      </c>
      <c r="I34" s="300">
        <v>44692</v>
      </c>
    </row>
    <row r="35" spans="2:9" x14ac:dyDescent="0.25">
      <c r="B35" s="7">
        <v>10</v>
      </c>
      <c r="C35" s="178" t="s">
        <v>668</v>
      </c>
      <c r="D35" s="300" t="s">
        <v>669</v>
      </c>
      <c r="E35" s="154">
        <v>37.299999999999997</v>
      </c>
      <c r="F35" s="42">
        <v>0.02</v>
      </c>
      <c r="G35" s="42">
        <v>0.02</v>
      </c>
      <c r="H35" s="42" t="s">
        <v>15</v>
      </c>
      <c r="I35" s="300">
        <v>44692</v>
      </c>
    </row>
    <row r="36" spans="2:9" x14ac:dyDescent="0.25">
      <c r="B36" s="7">
        <v>11</v>
      </c>
      <c r="C36" s="178" t="s">
        <v>670</v>
      </c>
      <c r="D36" s="300" t="s">
        <v>671</v>
      </c>
      <c r="E36" s="42">
        <v>0.5</v>
      </c>
      <c r="F36" s="42" t="s">
        <v>15</v>
      </c>
      <c r="G36" s="42" t="s">
        <v>15</v>
      </c>
      <c r="H36" s="42" t="s">
        <v>15</v>
      </c>
      <c r="I36" s="300">
        <v>44692</v>
      </c>
    </row>
    <row r="37" spans="2:9" x14ac:dyDescent="0.25">
      <c r="B37" s="7">
        <v>12</v>
      </c>
      <c r="C37" s="178" t="s">
        <v>672</v>
      </c>
      <c r="D37" s="300">
        <v>44509</v>
      </c>
      <c r="E37" s="42" t="s">
        <v>15</v>
      </c>
      <c r="F37" s="42" t="s">
        <v>15</v>
      </c>
      <c r="G37" s="42" t="s">
        <v>15</v>
      </c>
      <c r="H37" s="42" t="s">
        <v>15</v>
      </c>
      <c r="I37" s="300">
        <v>44693</v>
      </c>
    </row>
    <row r="38" spans="2:9" x14ac:dyDescent="0.25">
      <c r="B38" s="7">
        <v>13</v>
      </c>
      <c r="C38" s="178" t="s">
        <v>673</v>
      </c>
      <c r="D38" s="300" t="s">
        <v>674</v>
      </c>
      <c r="E38" s="42">
        <v>5.67</v>
      </c>
      <c r="F38" s="42">
        <v>7.0000000000000007E-2</v>
      </c>
      <c r="G38" s="42">
        <v>0.26</v>
      </c>
      <c r="H38" s="42">
        <v>0</v>
      </c>
      <c r="I38" s="300" t="s">
        <v>686</v>
      </c>
    </row>
    <row r="39" spans="2:9" x14ac:dyDescent="0.25">
      <c r="B39" s="7">
        <v>14</v>
      </c>
      <c r="C39" s="178" t="s">
        <v>675</v>
      </c>
      <c r="D39" s="300">
        <v>43774</v>
      </c>
      <c r="E39" s="42">
        <v>28.59</v>
      </c>
      <c r="F39" s="42">
        <v>5.39</v>
      </c>
      <c r="G39" s="42">
        <v>8.0500000000000007</v>
      </c>
      <c r="H39" s="42">
        <v>7.58</v>
      </c>
      <c r="I39" s="300" t="s">
        <v>687</v>
      </c>
    </row>
    <row r="40" spans="2:9" x14ac:dyDescent="0.25">
      <c r="B40" s="7">
        <v>15</v>
      </c>
      <c r="C40" s="178" t="s">
        <v>676</v>
      </c>
      <c r="D40" s="300" t="s">
        <v>677</v>
      </c>
      <c r="E40" s="42">
        <v>46.39</v>
      </c>
      <c r="F40" s="42">
        <v>7.83</v>
      </c>
      <c r="G40" s="42">
        <v>7.21</v>
      </c>
      <c r="H40" s="42">
        <v>6.84</v>
      </c>
      <c r="I40" s="300" t="s">
        <v>687</v>
      </c>
    </row>
    <row r="41" spans="2:9" x14ac:dyDescent="0.25">
      <c r="B41" s="7">
        <v>16</v>
      </c>
      <c r="C41" s="178" t="s">
        <v>678</v>
      </c>
      <c r="D41" s="300" t="s">
        <v>679</v>
      </c>
      <c r="E41" s="42">
        <v>0.52</v>
      </c>
      <c r="F41" s="42" t="s">
        <v>15</v>
      </c>
      <c r="G41" s="42" t="s">
        <v>15</v>
      </c>
      <c r="H41" s="42" t="s">
        <v>15</v>
      </c>
      <c r="I41" s="300" t="s">
        <v>679</v>
      </c>
    </row>
    <row r="42" spans="2:9" x14ac:dyDescent="0.25">
      <c r="B42" s="7">
        <v>17</v>
      </c>
      <c r="C42" s="178" t="s">
        <v>680</v>
      </c>
      <c r="D42" s="300">
        <v>43651</v>
      </c>
      <c r="E42" s="42">
        <v>5.15</v>
      </c>
      <c r="F42" s="42">
        <v>0.09</v>
      </c>
      <c r="G42" s="42">
        <v>1.94</v>
      </c>
      <c r="H42" s="42">
        <v>1.65</v>
      </c>
      <c r="I42" s="300">
        <v>44719</v>
      </c>
    </row>
    <row r="43" spans="2:9" x14ac:dyDescent="0.25">
      <c r="B43" s="7">
        <v>18</v>
      </c>
      <c r="C43" s="178" t="s">
        <v>681</v>
      </c>
      <c r="D43" s="300">
        <v>43651</v>
      </c>
      <c r="E43" s="42" t="s">
        <v>15</v>
      </c>
      <c r="F43" s="42" t="s">
        <v>15</v>
      </c>
      <c r="G43" s="42" t="s">
        <v>15</v>
      </c>
      <c r="H43" s="42" t="s">
        <v>15</v>
      </c>
      <c r="I43" s="300">
        <v>44720</v>
      </c>
    </row>
    <row r="44" spans="2:9" ht="15" customHeight="1" x14ac:dyDescent="0.25">
      <c r="B44" s="7">
        <v>19</v>
      </c>
      <c r="C44" s="178" t="s">
        <v>682</v>
      </c>
      <c r="D44" s="300">
        <v>43775</v>
      </c>
      <c r="E44" s="42">
        <v>722.98</v>
      </c>
      <c r="F44" s="42">
        <v>5.08</v>
      </c>
      <c r="G44" s="42">
        <v>7.58</v>
      </c>
      <c r="H44" s="42">
        <v>5.79</v>
      </c>
      <c r="I44" s="300" t="s">
        <v>590</v>
      </c>
    </row>
    <row r="45" spans="2:9" ht="15.75" customHeight="1" x14ac:dyDescent="0.25">
      <c r="B45" s="7">
        <v>20</v>
      </c>
      <c r="C45" s="178" t="s">
        <v>683</v>
      </c>
      <c r="D45" s="300">
        <v>44207</v>
      </c>
      <c r="E45" s="42">
        <v>3.12</v>
      </c>
      <c r="F45" s="42">
        <v>0.1</v>
      </c>
      <c r="G45" s="42">
        <v>0.16</v>
      </c>
      <c r="H45" s="42">
        <v>7.0000000000000007E-2</v>
      </c>
      <c r="I45" s="300" t="s">
        <v>688</v>
      </c>
    </row>
    <row r="46" spans="2:9" ht="14.45" customHeight="1" x14ac:dyDescent="0.25">
      <c r="B46" s="403" t="s">
        <v>689</v>
      </c>
      <c r="C46" s="404"/>
      <c r="D46" s="405"/>
      <c r="E46" s="242">
        <v>7661.54</v>
      </c>
      <c r="F46" s="242">
        <v>133.12</v>
      </c>
      <c r="G46" s="242">
        <v>162.31</v>
      </c>
      <c r="H46" s="242">
        <v>137.69999999999999</v>
      </c>
      <c r="I46" s="298" t="s">
        <v>15</v>
      </c>
    </row>
    <row r="47" spans="2:9" ht="14.45" customHeight="1" x14ac:dyDescent="0.25">
      <c r="B47" s="406" t="s">
        <v>690</v>
      </c>
      <c r="C47" s="407"/>
      <c r="D47" s="408"/>
      <c r="E47" s="242">
        <v>58018.54</v>
      </c>
      <c r="F47" s="242">
        <v>2161.8200000000002</v>
      </c>
      <c r="G47" s="242">
        <v>2113.14</v>
      </c>
      <c r="H47" s="242">
        <v>2006.3</v>
      </c>
      <c r="I47" s="298" t="s">
        <v>15</v>
      </c>
    </row>
    <row r="48" spans="2:9" x14ac:dyDescent="0.25">
      <c r="B48" s="12" t="s">
        <v>432</v>
      </c>
    </row>
    <row r="49" spans="2:9" x14ac:dyDescent="0.25">
      <c r="B49" s="12" t="s">
        <v>691</v>
      </c>
    </row>
    <row r="50" spans="2:9" ht="30" customHeight="1" x14ac:dyDescent="0.25">
      <c r="B50" s="416" t="s">
        <v>692</v>
      </c>
      <c r="C50" s="416"/>
      <c r="D50" s="416"/>
      <c r="E50" s="416"/>
      <c r="F50" s="416"/>
      <c r="G50" s="416"/>
      <c r="H50" s="416"/>
      <c r="I50" s="416"/>
    </row>
    <row r="51" spans="2:9" x14ac:dyDescent="0.25">
      <c r="B51" s="12" t="s">
        <v>431</v>
      </c>
    </row>
    <row r="52" spans="2:9" x14ac:dyDescent="0.25">
      <c r="B52" s="12" t="s">
        <v>433</v>
      </c>
      <c r="C52"/>
    </row>
  </sheetData>
  <mergeCells count="8">
    <mergeCell ref="B50:I50"/>
    <mergeCell ref="K2:K3"/>
    <mergeCell ref="B47:D47"/>
    <mergeCell ref="B2:I2"/>
    <mergeCell ref="B3:I3"/>
    <mergeCell ref="B5:I5"/>
    <mergeCell ref="B25:I25"/>
    <mergeCell ref="B46:D46"/>
  </mergeCells>
  <hyperlinks>
    <hyperlink ref="K2:K3" location="'Table of Contents'!A1" display="Go To Table Of Contents" xr:uid="{00000000-0004-0000-0B00-000000000000}"/>
  </hyperlinks>
  <pageMargins left="0.7" right="0.7" top="0.75" bottom="0.75" header="0.3" footer="0.3"/>
  <ignoredErrors>
    <ignoredError sqref="D9:D24 D26:D41 I7:I24 I28:I45"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1"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77"/>
      <c r="C2" s="377"/>
      <c r="D2" s="377"/>
      <c r="E2" s="377"/>
      <c r="F2" s="377"/>
      <c r="G2" s="377"/>
      <c r="H2" s="377"/>
      <c r="I2" s="377"/>
      <c r="J2" s="377"/>
      <c r="K2" s="377"/>
      <c r="L2" s="377"/>
      <c r="M2" s="377"/>
      <c r="Q2" s="411" t="s">
        <v>693</v>
      </c>
      <c r="R2" s="411"/>
      <c r="S2" s="411"/>
      <c r="T2" s="411"/>
      <c r="U2" s="411"/>
      <c r="W2" s="422" t="s">
        <v>425</v>
      </c>
    </row>
    <row r="3" spans="2:23" x14ac:dyDescent="0.25">
      <c r="Q3" s="12"/>
      <c r="R3" s="13"/>
      <c r="S3" s="13"/>
      <c r="T3" s="13"/>
      <c r="U3" s="13"/>
      <c r="W3" s="422"/>
    </row>
    <row r="4" spans="2:23" x14ac:dyDescent="0.25">
      <c r="Q4" s="423" t="s">
        <v>86</v>
      </c>
      <c r="R4" s="425" t="s">
        <v>87</v>
      </c>
      <c r="S4" s="426"/>
      <c r="T4" s="426"/>
      <c r="U4" s="427"/>
    </row>
    <row r="5" spans="2:23" x14ac:dyDescent="0.25">
      <c r="Q5" s="424"/>
      <c r="R5" s="23" t="s">
        <v>88</v>
      </c>
      <c r="S5" s="23" t="s">
        <v>89</v>
      </c>
      <c r="T5" s="23" t="s">
        <v>90</v>
      </c>
      <c r="U5" s="41" t="s">
        <v>21</v>
      </c>
    </row>
    <row r="6" spans="2:23" ht="22.5" customHeight="1" x14ac:dyDescent="0.25">
      <c r="Q6" s="59" t="s">
        <v>91</v>
      </c>
      <c r="R6" s="87">
        <v>548</v>
      </c>
      <c r="S6" s="87">
        <v>595</v>
      </c>
      <c r="T6" s="87">
        <v>140</v>
      </c>
      <c r="U6" s="87">
        <v>1283</v>
      </c>
    </row>
    <row r="7" spans="2:23" ht="17.25" customHeight="1" x14ac:dyDescent="0.25">
      <c r="Q7" s="14" t="s">
        <v>92</v>
      </c>
      <c r="R7" s="255">
        <v>100</v>
      </c>
      <c r="S7" s="255">
        <v>60</v>
      </c>
      <c r="T7" s="255">
        <v>37</v>
      </c>
      <c r="U7" s="255">
        <v>197</v>
      </c>
    </row>
    <row r="8" spans="2:23" ht="18" customHeight="1" x14ac:dyDescent="0.25">
      <c r="Q8" s="214" t="s">
        <v>695</v>
      </c>
      <c r="R8" s="120">
        <v>654</v>
      </c>
      <c r="S8" s="120">
        <v>701</v>
      </c>
      <c r="T8" s="120">
        <v>145</v>
      </c>
      <c r="U8" s="120">
        <v>1500</v>
      </c>
    </row>
    <row r="9" spans="2:23" ht="50.45" customHeight="1" x14ac:dyDescent="0.25">
      <c r="Q9" s="421" t="s">
        <v>694</v>
      </c>
      <c r="R9" s="421"/>
      <c r="S9" s="421"/>
      <c r="T9" s="421"/>
      <c r="U9" s="421"/>
    </row>
    <row r="10" spans="2:23" ht="50.45" customHeight="1" x14ac:dyDescent="0.25">
      <c r="Q10" s="59"/>
      <c r="R10" s="59"/>
      <c r="S10" s="59"/>
      <c r="T10" s="59"/>
      <c r="U10" s="59"/>
    </row>
    <row r="11" spans="2:23" x14ac:dyDescent="0.25">
      <c r="Q11" s="186"/>
      <c r="T11" s="186"/>
    </row>
    <row r="12" spans="2:23" x14ac:dyDescent="0.25">
      <c r="Q12" s="202" t="s">
        <v>91</v>
      </c>
      <c r="T12" s="186"/>
    </row>
    <row r="13" spans="2:23" ht="15" customHeight="1" x14ac:dyDescent="0.25">
      <c r="Q13" s="202">
        <f>1581*76/100</f>
        <v>1201.56</v>
      </c>
      <c r="T13" s="186"/>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77"/>
      <c r="C2" s="377"/>
      <c r="D2" s="377"/>
      <c r="E2" s="377"/>
      <c r="F2" s="377"/>
      <c r="G2" s="377"/>
      <c r="H2" s="377"/>
      <c r="I2" s="377"/>
      <c r="M2" s="428" t="s">
        <v>119</v>
      </c>
      <c r="N2" s="428"/>
      <c r="O2" s="428"/>
      <c r="Q2" s="373" t="s">
        <v>386</v>
      </c>
      <c r="R2" s="373"/>
    </row>
    <row r="3" spans="2:18" x14ac:dyDescent="0.25">
      <c r="M3" s="22"/>
      <c r="N3" s="21"/>
      <c r="O3" s="21"/>
      <c r="Q3" s="373"/>
      <c r="R3" s="373"/>
    </row>
    <row r="4" spans="2:18" x14ac:dyDescent="0.25">
      <c r="M4" s="429" t="s">
        <v>120</v>
      </c>
      <c r="N4" s="429" t="s">
        <v>121</v>
      </c>
      <c r="O4" s="429"/>
    </row>
    <row r="5" spans="2:18" ht="25.5" x14ac:dyDescent="0.25">
      <c r="M5" s="423"/>
      <c r="N5" s="23" t="s">
        <v>122</v>
      </c>
      <c r="O5" s="23" t="s">
        <v>19</v>
      </c>
      <c r="Q5" s="186"/>
      <c r="R5" s="186"/>
    </row>
    <row r="6" spans="2:18" x14ac:dyDescent="0.25">
      <c r="M6" s="79" t="s">
        <v>389</v>
      </c>
      <c r="N6" s="105">
        <v>200</v>
      </c>
      <c r="O6" s="105">
        <v>905</v>
      </c>
      <c r="Q6" s="186">
        <f>SUM(N6:O6)</f>
        <v>1105</v>
      </c>
      <c r="R6" s="186"/>
    </row>
    <row r="7" spans="2:18" x14ac:dyDescent="0.25">
      <c r="M7" s="79" t="s">
        <v>390</v>
      </c>
      <c r="N7" s="105">
        <v>165</v>
      </c>
      <c r="O7" s="105">
        <v>373</v>
      </c>
      <c r="Q7" s="186">
        <f>SUM(N7:O7)</f>
        <v>538</v>
      </c>
      <c r="R7" s="186"/>
    </row>
    <row r="8" spans="2:18" ht="18" customHeight="1" x14ac:dyDescent="0.25">
      <c r="M8" s="79" t="s">
        <v>392</v>
      </c>
      <c r="N8" s="105">
        <v>9</v>
      </c>
      <c r="O8" s="105">
        <v>38</v>
      </c>
      <c r="Q8" s="186">
        <f>SUM(N8:O8)</f>
        <v>47</v>
      </c>
      <c r="R8" s="186"/>
    </row>
    <row r="9" spans="2:18" ht="15.75" customHeight="1" x14ac:dyDescent="0.25">
      <c r="M9" s="79" t="s">
        <v>391</v>
      </c>
      <c r="N9" s="105">
        <v>0</v>
      </c>
      <c r="O9" s="105">
        <v>13</v>
      </c>
      <c r="Q9" s="186">
        <f>SUM(N9:O9)</f>
        <v>13</v>
      </c>
      <c r="R9" s="186"/>
    </row>
    <row r="10" spans="2:18" ht="15" customHeight="1" x14ac:dyDescent="0.25">
      <c r="M10" s="249" t="s">
        <v>21</v>
      </c>
      <c r="N10" s="319">
        <v>374</v>
      </c>
      <c r="O10" s="319">
        <v>1329</v>
      </c>
    </row>
    <row r="12" spans="2:18" x14ac:dyDescent="0.25">
      <c r="M12" s="185"/>
      <c r="N12" s="186"/>
      <c r="O12" s="186"/>
    </row>
    <row r="13" spans="2:18" x14ac:dyDescent="0.25">
      <c r="M13" s="216" t="s">
        <v>120</v>
      </c>
      <c r="N13" s="207" t="s">
        <v>21</v>
      </c>
      <c r="O13" s="186"/>
    </row>
    <row r="14" spans="2:18" ht="30" x14ac:dyDescent="0.25">
      <c r="M14" s="217" t="s">
        <v>396</v>
      </c>
      <c r="N14" s="207">
        <f>SUM(N6:O6)</f>
        <v>1105</v>
      </c>
      <c r="O14" s="186"/>
    </row>
    <row r="15" spans="2:18" ht="30" x14ac:dyDescent="0.25">
      <c r="M15" s="217" t="s">
        <v>397</v>
      </c>
      <c r="N15" s="207">
        <f>SUM(N7:O7)</f>
        <v>538</v>
      </c>
      <c r="O15" s="186"/>
    </row>
    <row r="16" spans="2:18" ht="30" x14ac:dyDescent="0.25">
      <c r="M16" s="217" t="s">
        <v>398</v>
      </c>
      <c r="N16" s="207">
        <f>SUM(N8:O8)</f>
        <v>47</v>
      </c>
      <c r="O16" s="186"/>
    </row>
    <row r="17" spans="13:15" ht="30" x14ac:dyDescent="0.25">
      <c r="M17" s="217" t="s">
        <v>399</v>
      </c>
      <c r="N17" s="207">
        <f>SUM(N9:O9)</f>
        <v>13</v>
      </c>
      <c r="O17" s="186"/>
    </row>
    <row r="18" spans="13:15" x14ac:dyDescent="0.25">
      <c r="M18" s="191" t="s">
        <v>21</v>
      </c>
      <c r="N18" s="207">
        <f>SUM(N14:N17)</f>
        <v>1703</v>
      </c>
      <c r="O18" s="186"/>
    </row>
    <row r="19" spans="13:15" x14ac:dyDescent="0.25">
      <c r="M19" s="185"/>
      <c r="N19" s="186"/>
      <c r="O19" s="186"/>
    </row>
    <row r="20" spans="13:15" x14ac:dyDescent="0.25">
      <c r="M20" s="185"/>
      <c r="N20" s="186"/>
      <c r="O20" s="186"/>
    </row>
    <row r="21" spans="13:15" x14ac:dyDescent="0.25">
      <c r="M21" s="185"/>
      <c r="N21" s="186"/>
      <c r="O21" s="186"/>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30"/>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17" t="s">
        <v>123</v>
      </c>
      <c r="C2" s="417"/>
      <c r="D2" s="417"/>
      <c r="E2" s="417"/>
      <c r="F2" s="417"/>
      <c r="G2" s="417"/>
      <c r="I2" s="431" t="s">
        <v>386</v>
      </c>
    </row>
    <row r="3" spans="2:9" x14ac:dyDescent="0.25">
      <c r="B3" s="418" t="s">
        <v>124</v>
      </c>
      <c r="C3" s="418"/>
      <c r="D3" s="418"/>
      <c r="E3" s="418"/>
      <c r="F3" s="418"/>
      <c r="G3" s="418"/>
      <c r="I3" s="431"/>
    </row>
    <row r="4" spans="2:9" ht="38.25" x14ac:dyDescent="0.25">
      <c r="B4" s="23" t="s">
        <v>125</v>
      </c>
      <c r="C4" s="23" t="s">
        <v>126</v>
      </c>
      <c r="D4" s="23" t="s">
        <v>127</v>
      </c>
      <c r="E4" s="23" t="s">
        <v>100</v>
      </c>
      <c r="F4" s="23" t="s">
        <v>145</v>
      </c>
      <c r="G4" s="23" t="s">
        <v>128</v>
      </c>
    </row>
    <row r="5" spans="2:9" x14ac:dyDescent="0.25">
      <c r="B5" s="420" t="s">
        <v>696</v>
      </c>
      <c r="C5" s="420"/>
      <c r="D5" s="420"/>
      <c r="E5" s="420"/>
      <c r="F5" s="420"/>
      <c r="G5" s="420"/>
    </row>
    <row r="6" spans="2:9" x14ac:dyDescent="0.25">
      <c r="B6" s="14">
        <v>52</v>
      </c>
      <c r="C6" s="255">
        <v>36</v>
      </c>
      <c r="D6" s="255">
        <v>1486.12</v>
      </c>
      <c r="E6" s="261">
        <v>212.69</v>
      </c>
      <c r="F6" s="255">
        <v>226.81</v>
      </c>
      <c r="G6" s="255">
        <v>224.02</v>
      </c>
    </row>
    <row r="7" spans="2:9" ht="15" customHeight="1" x14ac:dyDescent="0.25">
      <c r="B7" s="59" t="s">
        <v>129</v>
      </c>
      <c r="C7" s="87" t="s">
        <v>15</v>
      </c>
      <c r="D7" s="87" t="s">
        <v>15</v>
      </c>
      <c r="E7" s="438">
        <v>2833.48</v>
      </c>
      <c r="F7" s="439" t="s">
        <v>697</v>
      </c>
      <c r="G7" s="87">
        <v>148.49</v>
      </c>
    </row>
    <row r="8" spans="2:9" x14ac:dyDescent="0.25">
      <c r="B8" s="59" t="s">
        <v>130</v>
      </c>
      <c r="C8" s="87">
        <v>2026</v>
      </c>
      <c r="D8" s="87">
        <v>59580.98</v>
      </c>
      <c r="E8" s="439"/>
      <c r="F8" s="439"/>
      <c r="G8" s="87">
        <v>2402.0100000000002</v>
      </c>
    </row>
    <row r="9" spans="2:9" x14ac:dyDescent="0.25">
      <c r="B9" s="59" t="s">
        <v>131</v>
      </c>
      <c r="C9" s="87">
        <v>2349</v>
      </c>
      <c r="D9" s="87">
        <v>77.790000000000006</v>
      </c>
      <c r="E9" s="439"/>
      <c r="F9" s="439"/>
      <c r="G9" s="329">
        <v>8.9</v>
      </c>
    </row>
    <row r="10" spans="2:9" x14ac:dyDescent="0.25">
      <c r="B10" s="59" t="s">
        <v>132</v>
      </c>
      <c r="C10" s="87">
        <v>407</v>
      </c>
      <c r="D10" s="87">
        <v>3152.7</v>
      </c>
      <c r="E10" s="439"/>
      <c r="F10" s="439"/>
      <c r="G10" s="87">
        <v>44.77</v>
      </c>
    </row>
    <row r="11" spans="2:9" x14ac:dyDescent="0.25">
      <c r="B11" s="59" t="s">
        <v>133</v>
      </c>
      <c r="C11" s="87">
        <v>318</v>
      </c>
      <c r="D11" s="87">
        <v>3587.17</v>
      </c>
      <c r="E11" s="439"/>
      <c r="F11" s="439"/>
      <c r="G11" s="87">
        <v>19.91</v>
      </c>
    </row>
    <row r="12" spans="2:9" x14ac:dyDescent="0.25">
      <c r="B12" s="59" t="s">
        <v>134</v>
      </c>
      <c r="C12" s="87">
        <v>3822</v>
      </c>
      <c r="D12" s="87">
        <v>3841.33</v>
      </c>
      <c r="E12" s="439"/>
      <c r="F12" s="439"/>
      <c r="G12" s="87">
        <v>80.39</v>
      </c>
    </row>
    <row r="13" spans="2:9" x14ac:dyDescent="0.25">
      <c r="B13" s="59" t="s">
        <v>135</v>
      </c>
      <c r="C13" s="87">
        <v>0</v>
      </c>
      <c r="D13" s="87">
        <v>0</v>
      </c>
      <c r="E13" s="439"/>
      <c r="F13" s="439"/>
      <c r="G13" s="87">
        <v>0</v>
      </c>
    </row>
    <row r="14" spans="2:9" x14ac:dyDescent="0.25">
      <c r="B14" s="59" t="s">
        <v>136</v>
      </c>
      <c r="C14" s="87">
        <v>137</v>
      </c>
      <c r="D14" s="87">
        <v>39.94</v>
      </c>
      <c r="E14" s="440"/>
      <c r="F14" s="440"/>
      <c r="G14" s="87">
        <v>2.83</v>
      </c>
    </row>
    <row r="15" spans="2:9" x14ac:dyDescent="0.25">
      <c r="B15" s="243" t="s">
        <v>137</v>
      </c>
      <c r="C15" s="244">
        <v>9095</v>
      </c>
      <c r="D15" s="244">
        <v>71766.03</v>
      </c>
      <c r="E15" s="244">
        <v>3046.17</v>
      </c>
      <c r="F15" s="244" t="s">
        <v>698</v>
      </c>
      <c r="G15" s="244">
        <v>2931.32</v>
      </c>
    </row>
    <row r="16" spans="2:9" x14ac:dyDescent="0.25">
      <c r="B16" s="437" t="s">
        <v>699</v>
      </c>
      <c r="C16" s="437"/>
      <c r="D16" s="437"/>
      <c r="E16" s="437"/>
      <c r="F16" s="437"/>
      <c r="G16" s="437"/>
    </row>
    <row r="17" spans="2:7" x14ac:dyDescent="0.25">
      <c r="B17" s="156" t="s">
        <v>129</v>
      </c>
      <c r="C17" s="255" t="s">
        <v>15</v>
      </c>
      <c r="D17" s="255" t="s">
        <v>15</v>
      </c>
      <c r="E17" s="432" t="s">
        <v>701</v>
      </c>
      <c r="F17" s="434" t="s">
        <v>138</v>
      </c>
      <c r="G17" s="434" t="s">
        <v>138</v>
      </c>
    </row>
    <row r="18" spans="2:7" x14ac:dyDescent="0.25">
      <c r="B18" s="57" t="s">
        <v>130</v>
      </c>
      <c r="C18" s="42">
        <v>41849</v>
      </c>
      <c r="D18" s="42" t="s">
        <v>700</v>
      </c>
      <c r="E18" s="433"/>
      <c r="F18" s="435"/>
      <c r="G18" s="435"/>
    </row>
    <row r="19" spans="2:7" x14ac:dyDescent="0.25">
      <c r="B19" s="57" t="s">
        <v>131</v>
      </c>
      <c r="C19" s="42">
        <v>32073</v>
      </c>
      <c r="D19" s="42">
        <v>1316.35</v>
      </c>
      <c r="E19" s="433"/>
      <c r="F19" s="435"/>
      <c r="G19" s="435"/>
    </row>
    <row r="20" spans="2:7" x14ac:dyDescent="0.25">
      <c r="B20" s="57" t="s">
        <v>132</v>
      </c>
      <c r="C20" s="42">
        <v>12876</v>
      </c>
      <c r="D20" s="42">
        <v>135031.17000000001</v>
      </c>
      <c r="E20" s="433"/>
      <c r="F20" s="435"/>
      <c r="G20" s="435"/>
    </row>
    <row r="21" spans="2:7" x14ac:dyDescent="0.25">
      <c r="B21" s="57" t="s">
        <v>133</v>
      </c>
      <c r="C21" s="42">
        <v>1284</v>
      </c>
      <c r="D21" s="42">
        <v>36146.47</v>
      </c>
      <c r="E21" s="433"/>
      <c r="F21" s="435"/>
      <c r="G21" s="435"/>
    </row>
    <row r="22" spans="2:7" x14ac:dyDescent="0.25">
      <c r="B22" s="57" t="s">
        <v>134</v>
      </c>
      <c r="C22" s="42">
        <v>1979533</v>
      </c>
      <c r="D22" s="42">
        <v>42525.440000000002</v>
      </c>
      <c r="E22" s="433"/>
      <c r="F22" s="435"/>
      <c r="G22" s="435"/>
    </row>
    <row r="23" spans="2:7" x14ac:dyDescent="0.25">
      <c r="B23" s="57" t="s">
        <v>135</v>
      </c>
      <c r="C23" s="42">
        <v>19</v>
      </c>
      <c r="D23" s="42">
        <v>357.58</v>
      </c>
      <c r="E23" s="433"/>
      <c r="F23" s="435"/>
      <c r="G23" s="435"/>
    </row>
    <row r="24" spans="2:7" x14ac:dyDescent="0.25">
      <c r="B24" s="57" t="s">
        <v>136</v>
      </c>
      <c r="C24" s="42">
        <v>106074</v>
      </c>
      <c r="D24" s="42">
        <v>3487.62</v>
      </c>
      <c r="E24" s="433"/>
      <c r="F24" s="435"/>
      <c r="G24" s="435"/>
    </row>
    <row r="25" spans="2:7" x14ac:dyDescent="0.25">
      <c r="B25" s="218" t="s">
        <v>139</v>
      </c>
      <c r="C25" s="219">
        <v>2173708</v>
      </c>
      <c r="D25" s="269">
        <v>815720.6</v>
      </c>
      <c r="E25" s="433"/>
      <c r="F25" s="435"/>
      <c r="G25" s="435"/>
    </row>
    <row r="26" spans="2:7" x14ac:dyDescent="0.25">
      <c r="B26" s="243" t="s">
        <v>140</v>
      </c>
      <c r="C26" s="244">
        <v>2182803</v>
      </c>
      <c r="D26" s="244">
        <v>887486.63</v>
      </c>
      <c r="E26" s="244">
        <v>42346.18</v>
      </c>
      <c r="F26" s="436"/>
      <c r="G26" s="436"/>
    </row>
    <row r="27" spans="2:7" ht="15.75" x14ac:dyDescent="0.25">
      <c r="B27" s="254" t="s">
        <v>434</v>
      </c>
      <c r="C27" s="157"/>
      <c r="D27" s="157"/>
      <c r="E27" s="157"/>
      <c r="F27" s="157"/>
      <c r="G27" s="157"/>
    </row>
    <row r="28" spans="2:7" x14ac:dyDescent="0.25">
      <c r="B28" s="254" t="s">
        <v>435</v>
      </c>
      <c r="C28" s="157"/>
      <c r="D28" s="157"/>
      <c r="E28" s="157"/>
      <c r="F28" s="157"/>
      <c r="G28" s="157"/>
    </row>
    <row r="29" spans="2:7" ht="40.5" customHeight="1" x14ac:dyDescent="0.25">
      <c r="B29" s="430" t="s">
        <v>702</v>
      </c>
      <c r="C29" s="430"/>
      <c r="D29" s="430"/>
      <c r="E29" s="430"/>
      <c r="F29" s="430"/>
      <c r="G29" s="430"/>
    </row>
    <row r="30" spans="2:7" x14ac:dyDescent="0.25">
      <c r="B30" s="157"/>
      <c r="C30" s="157"/>
      <c r="D30" s="157"/>
      <c r="E30" s="157"/>
      <c r="F30" s="157"/>
      <c r="G30" s="157"/>
    </row>
  </sheetData>
  <mergeCells count="11">
    <mergeCell ref="B29:G29"/>
    <mergeCell ref="I2:I3"/>
    <mergeCell ref="E17:E25"/>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L20" sqref="L20"/>
    </sheetView>
  </sheetViews>
  <sheetFormatPr defaultRowHeight="15" x14ac:dyDescent="0.25"/>
  <cols>
    <col min="1" max="1" width="1.85546875" customWidth="1"/>
    <col min="2" max="2" width="9.140625" customWidth="1"/>
    <col min="6" max="8" width="9.140625" customWidth="1"/>
    <col min="9" max="9" width="2.85546875" customWidth="1"/>
    <col min="10" max="10" width="1.85546875" style="51" customWidth="1"/>
    <col min="11" max="11" width="1.85546875" customWidth="1"/>
    <col min="12" max="12" width="36.140625" style="19" customWidth="1"/>
    <col min="13" max="13" width="28.28515625" customWidth="1"/>
    <col min="14" max="14" width="3.5703125" customWidth="1"/>
    <col min="15" max="16" width="6" customWidth="1"/>
  </cols>
  <sheetData>
    <row r="1" spans="2:17" ht="12" customHeight="1" x14ac:dyDescent="0.25"/>
    <row r="2" spans="2:17" x14ac:dyDescent="0.25">
      <c r="B2" s="442"/>
      <c r="C2" s="442"/>
      <c r="D2" s="442"/>
      <c r="E2" s="442"/>
      <c r="F2" s="442"/>
      <c r="G2" s="442"/>
      <c r="H2" s="442"/>
      <c r="L2" s="441" t="s">
        <v>703</v>
      </c>
      <c r="M2" s="441"/>
      <c r="O2" s="431" t="s">
        <v>386</v>
      </c>
      <c r="P2" s="431"/>
    </row>
    <row r="3" spans="2:17" x14ac:dyDescent="0.25">
      <c r="L3" s="9"/>
      <c r="M3" s="9"/>
      <c r="O3" s="431"/>
      <c r="P3" s="431"/>
    </row>
    <row r="4" spans="2:17" x14ac:dyDescent="0.25">
      <c r="L4" s="16" t="s">
        <v>54</v>
      </c>
      <c r="M4" s="11" t="s">
        <v>17</v>
      </c>
    </row>
    <row r="5" spans="2:17" x14ac:dyDescent="0.25">
      <c r="L5" s="18" t="s">
        <v>4</v>
      </c>
      <c r="M5" s="287">
        <v>5636</v>
      </c>
    </row>
    <row r="6" spans="2:17" x14ac:dyDescent="0.25">
      <c r="L6" s="56" t="s">
        <v>64</v>
      </c>
      <c r="M6" s="287">
        <v>774</v>
      </c>
      <c r="O6" s="1"/>
    </row>
    <row r="7" spans="2:17" x14ac:dyDescent="0.25">
      <c r="L7" s="18" t="s">
        <v>65</v>
      </c>
      <c r="M7" s="287">
        <v>643</v>
      </c>
    </row>
    <row r="8" spans="2:17" x14ac:dyDescent="0.25">
      <c r="L8" s="56" t="s">
        <v>66</v>
      </c>
      <c r="M8" s="287">
        <v>517</v>
      </c>
    </row>
    <row r="9" spans="2:17" x14ac:dyDescent="0.25">
      <c r="L9" s="18" t="s">
        <v>67</v>
      </c>
      <c r="M9" s="287">
        <v>1703</v>
      </c>
    </row>
    <row r="10" spans="2:17" x14ac:dyDescent="0.25">
      <c r="L10" s="209" t="s">
        <v>68</v>
      </c>
      <c r="M10" s="288">
        <v>1999</v>
      </c>
    </row>
    <row r="11" spans="2:17" x14ac:dyDescent="0.25">
      <c r="L11" s="18" t="s">
        <v>69</v>
      </c>
      <c r="M11" s="87">
        <v>1225</v>
      </c>
    </row>
    <row r="12" spans="2:17" x14ac:dyDescent="0.25">
      <c r="L12" s="56" t="s">
        <v>70</v>
      </c>
      <c r="M12" s="87">
        <v>206</v>
      </c>
    </row>
    <row r="13" spans="2:17" x14ac:dyDescent="0.25">
      <c r="L13" s="18" t="s">
        <v>71</v>
      </c>
      <c r="M13" s="87">
        <v>256</v>
      </c>
    </row>
    <row r="14" spans="2:17" x14ac:dyDescent="0.25">
      <c r="L14" s="56" t="s">
        <v>72</v>
      </c>
      <c r="M14" s="87">
        <v>312</v>
      </c>
    </row>
    <row r="16" spans="2:17" x14ac:dyDescent="0.25">
      <c r="L16" s="185"/>
      <c r="M16" s="186"/>
      <c r="N16" s="186"/>
      <c r="O16" s="186"/>
      <c r="P16" s="186"/>
      <c r="Q16" s="186"/>
    </row>
    <row r="17" spans="12:17" x14ac:dyDescent="0.25">
      <c r="L17" s="203" t="s">
        <v>68</v>
      </c>
      <c r="M17" s="189" t="s">
        <v>348</v>
      </c>
      <c r="N17" s="204" t="s">
        <v>349</v>
      </c>
      <c r="O17" s="186"/>
      <c r="P17" s="186"/>
      <c r="Q17" s="186"/>
    </row>
    <row r="18" spans="12:17" x14ac:dyDescent="0.25">
      <c r="L18" s="205" t="s">
        <v>69</v>
      </c>
      <c r="M18" s="192">
        <f>M11</f>
        <v>1225</v>
      </c>
      <c r="N18" s="206">
        <f>M18/M22</f>
        <v>0.61280640320160085</v>
      </c>
      <c r="O18" s="186"/>
      <c r="P18" s="186"/>
      <c r="Q18" s="186"/>
    </row>
    <row r="19" spans="12:17" x14ac:dyDescent="0.25">
      <c r="L19" s="205" t="s">
        <v>70</v>
      </c>
      <c r="M19" s="192">
        <f>M12</f>
        <v>206</v>
      </c>
      <c r="N19" s="206">
        <f>M19/M22</f>
        <v>0.10305152576288144</v>
      </c>
      <c r="O19" s="186"/>
      <c r="P19" s="186"/>
      <c r="Q19" s="186"/>
    </row>
    <row r="20" spans="12:17" x14ac:dyDescent="0.25">
      <c r="L20" s="205" t="s">
        <v>71</v>
      </c>
      <c r="M20" s="192">
        <f>M13</f>
        <v>256</v>
      </c>
      <c r="N20" s="206">
        <f>M20/M22</f>
        <v>0.12806403201600799</v>
      </c>
      <c r="O20" s="186"/>
      <c r="P20" s="186"/>
      <c r="Q20" s="186"/>
    </row>
    <row r="21" spans="12:17" x14ac:dyDescent="0.25">
      <c r="L21" s="205" t="s">
        <v>72</v>
      </c>
      <c r="M21" s="192">
        <f>M14</f>
        <v>312</v>
      </c>
      <c r="N21" s="206">
        <f>M21/M22</f>
        <v>0.15607803901950976</v>
      </c>
      <c r="O21" s="186"/>
      <c r="P21" s="186"/>
      <c r="Q21" s="186"/>
    </row>
    <row r="22" spans="12:17" x14ac:dyDescent="0.25">
      <c r="L22" s="207" t="s">
        <v>21</v>
      </c>
      <c r="M22" s="207">
        <f>SUM(M18:M21)</f>
        <v>1999</v>
      </c>
      <c r="N22" s="208">
        <f>M22/M22%</f>
        <v>100.00000000000001</v>
      </c>
      <c r="O22" s="186"/>
      <c r="P22" s="186"/>
      <c r="Q22" s="186"/>
    </row>
    <row r="23" spans="12:17" x14ac:dyDescent="0.25">
      <c r="L23" s="185"/>
      <c r="M23" s="186"/>
      <c r="N23" s="186"/>
      <c r="O23" s="186"/>
      <c r="P23" s="186"/>
      <c r="Q23" s="186"/>
    </row>
    <row r="24" spans="12:17" x14ac:dyDescent="0.25">
      <c r="L24" s="185"/>
      <c r="M24" s="186"/>
      <c r="N24" s="186"/>
      <c r="O24" s="186"/>
      <c r="P24" s="186"/>
      <c r="Q24" s="186"/>
    </row>
    <row r="25" spans="12:17" x14ac:dyDescent="0.25">
      <c r="L25" s="185"/>
      <c r="M25" s="186"/>
      <c r="N25" s="186"/>
      <c r="O25" s="186"/>
      <c r="P25" s="186"/>
      <c r="Q25" s="186"/>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34"/>
  <sheetViews>
    <sheetView showGridLines="0" workbookViewId="0">
      <selection activeCell="T2" sqref="T2:U4"/>
    </sheetView>
  </sheetViews>
  <sheetFormatPr defaultRowHeight="15" x14ac:dyDescent="0.25"/>
  <cols>
    <col min="1" max="1" width="2.7109375" customWidth="1"/>
    <col min="2" max="7" width="10" customWidth="1"/>
    <col min="8" max="9" width="4.28515625" customWidth="1"/>
    <col min="10" max="10" width="2.28515625" customWidth="1"/>
    <col min="11" max="11" width="1.85546875" style="51" customWidth="1"/>
    <col min="12" max="12" width="1.85546875" customWidth="1"/>
    <col min="13" max="13" width="35.140625" style="19" customWidth="1"/>
    <col min="14" max="14" width="13.140625" style="19" customWidth="1"/>
    <col min="15" max="15" width="9.140625" style="19"/>
    <col min="16" max="16" width="13.42578125" style="19" customWidth="1"/>
    <col min="17" max="17" width="17.5703125" style="25" customWidth="1"/>
    <col min="18" max="18" width="48" style="19" customWidth="1"/>
    <col min="19" max="19" width="3.7109375" customWidth="1"/>
    <col min="20" max="21" width="7.140625" customWidth="1"/>
  </cols>
  <sheetData>
    <row r="1" spans="2:21" ht="12" customHeight="1" x14ac:dyDescent="0.25"/>
    <row r="2" spans="2:21" ht="15.75" customHeight="1" x14ac:dyDescent="0.25">
      <c r="B2" s="447"/>
      <c r="C2" s="447"/>
      <c r="D2" s="447"/>
      <c r="E2" s="447"/>
      <c r="F2" s="447"/>
      <c r="G2" s="447"/>
      <c r="H2" s="447"/>
      <c r="I2" s="447"/>
      <c r="M2" s="411" t="s">
        <v>341</v>
      </c>
      <c r="N2" s="411"/>
      <c r="O2" s="411"/>
      <c r="P2" s="411"/>
      <c r="Q2" s="411"/>
      <c r="R2" s="411"/>
      <c r="T2" s="373" t="s">
        <v>386</v>
      </c>
      <c r="U2" s="373"/>
    </row>
    <row r="3" spans="2:21" x14ac:dyDescent="0.25">
      <c r="M3" s="418" t="s">
        <v>114</v>
      </c>
      <c r="N3" s="418"/>
      <c r="O3" s="418"/>
      <c r="P3" s="418"/>
      <c r="Q3" s="418"/>
      <c r="R3" s="418"/>
      <c r="T3" s="373"/>
      <c r="U3" s="373"/>
    </row>
    <row r="4" spans="2:21" x14ac:dyDescent="0.25">
      <c r="M4" s="429" t="s">
        <v>95</v>
      </c>
      <c r="N4" s="429" t="s">
        <v>141</v>
      </c>
      <c r="O4" s="429"/>
      <c r="P4" s="429"/>
      <c r="Q4" s="445" t="s">
        <v>142</v>
      </c>
      <c r="R4" s="423" t="s">
        <v>143</v>
      </c>
      <c r="T4" s="373"/>
      <c r="U4" s="373"/>
    </row>
    <row r="5" spans="2:21" ht="50.25" customHeight="1" x14ac:dyDescent="0.25">
      <c r="M5" s="423"/>
      <c r="N5" s="23" t="s">
        <v>144</v>
      </c>
      <c r="O5" s="23" t="s">
        <v>145</v>
      </c>
      <c r="P5" s="23" t="s">
        <v>146</v>
      </c>
      <c r="Q5" s="446"/>
      <c r="R5" s="424"/>
    </row>
    <row r="6" spans="2:21" x14ac:dyDescent="0.25">
      <c r="M6" s="448" t="s">
        <v>147</v>
      </c>
      <c r="N6" s="448"/>
      <c r="O6" s="448"/>
      <c r="P6" s="448"/>
      <c r="Q6" s="448"/>
      <c r="R6" s="448"/>
    </row>
    <row r="7" spans="2:21" x14ac:dyDescent="0.25">
      <c r="M7" s="158" t="s">
        <v>148</v>
      </c>
      <c r="N7" s="159">
        <v>13175</v>
      </c>
      <c r="O7" s="159">
        <v>5320</v>
      </c>
      <c r="P7" s="159">
        <v>40.380000000000003</v>
      </c>
      <c r="Q7" s="159">
        <v>183.45</v>
      </c>
      <c r="R7" s="156" t="s">
        <v>149</v>
      </c>
    </row>
    <row r="8" spans="2:21" x14ac:dyDescent="0.25">
      <c r="M8" s="12" t="s">
        <v>150</v>
      </c>
      <c r="N8" s="93">
        <v>56022</v>
      </c>
      <c r="O8" s="93">
        <v>35571</v>
      </c>
      <c r="P8" s="262">
        <v>63.5</v>
      </c>
      <c r="Q8" s="93">
        <v>252.88</v>
      </c>
      <c r="R8" s="57" t="s">
        <v>151</v>
      </c>
    </row>
    <row r="9" spans="2:21" x14ac:dyDescent="0.25">
      <c r="M9" s="12" t="s">
        <v>152</v>
      </c>
      <c r="N9" s="93">
        <v>11015</v>
      </c>
      <c r="O9" s="93">
        <v>2892</v>
      </c>
      <c r="P9" s="93">
        <v>26.26</v>
      </c>
      <c r="Q9" s="93">
        <v>123.35</v>
      </c>
      <c r="R9" s="57" t="s">
        <v>153</v>
      </c>
    </row>
    <row r="10" spans="2:21" x14ac:dyDescent="0.25">
      <c r="M10" s="12" t="s">
        <v>154</v>
      </c>
      <c r="N10" s="93">
        <v>49473</v>
      </c>
      <c r="O10" s="93">
        <v>41018</v>
      </c>
      <c r="P10" s="93">
        <v>82.91</v>
      </c>
      <c r="Q10" s="93">
        <v>266.64999999999998</v>
      </c>
      <c r="R10" s="57" t="s">
        <v>155</v>
      </c>
    </row>
    <row r="11" spans="2:21" ht="25.5" x14ac:dyDescent="0.25">
      <c r="M11" s="24" t="s">
        <v>156</v>
      </c>
      <c r="N11" s="146">
        <v>29523</v>
      </c>
      <c r="O11" s="146">
        <v>5052</v>
      </c>
      <c r="P11" s="146">
        <v>17.11</v>
      </c>
      <c r="Q11" s="146">
        <v>115.39</v>
      </c>
      <c r="R11" s="85" t="s">
        <v>157</v>
      </c>
    </row>
    <row r="12" spans="2:21" x14ac:dyDescent="0.25">
      <c r="M12" s="12" t="s">
        <v>158</v>
      </c>
      <c r="N12" s="93">
        <v>7365</v>
      </c>
      <c r="O12" s="93">
        <v>3691</v>
      </c>
      <c r="P12" s="93">
        <v>50.12</v>
      </c>
      <c r="Q12" s="93">
        <v>387.44</v>
      </c>
      <c r="R12" s="57" t="s">
        <v>159</v>
      </c>
    </row>
    <row r="13" spans="2:21" x14ac:dyDescent="0.25">
      <c r="M13" s="12" t="s">
        <v>160</v>
      </c>
      <c r="N13" s="93">
        <v>47158</v>
      </c>
      <c r="O13" s="93">
        <v>19350</v>
      </c>
      <c r="P13" s="93">
        <v>41.03</v>
      </c>
      <c r="Q13" s="93">
        <v>209.12</v>
      </c>
      <c r="R13" s="57" t="s">
        <v>161</v>
      </c>
    </row>
    <row r="14" spans="2:21" x14ac:dyDescent="0.25">
      <c r="M14" s="162" t="s">
        <v>162</v>
      </c>
      <c r="N14" s="160">
        <v>12641</v>
      </c>
      <c r="O14" s="160">
        <v>2615</v>
      </c>
      <c r="P14" s="160">
        <v>20.68</v>
      </c>
      <c r="Q14" s="160">
        <v>169.65</v>
      </c>
      <c r="R14" s="161" t="s">
        <v>163</v>
      </c>
    </row>
    <row r="15" spans="2:21" x14ac:dyDescent="0.25">
      <c r="M15" s="448" t="s">
        <v>164</v>
      </c>
      <c r="N15" s="448"/>
      <c r="O15" s="448"/>
      <c r="P15" s="448"/>
      <c r="Q15" s="448"/>
      <c r="R15" s="448"/>
    </row>
    <row r="16" spans="2:21" x14ac:dyDescent="0.25">
      <c r="M16" s="12" t="s">
        <v>165</v>
      </c>
      <c r="N16" s="443" t="s">
        <v>166</v>
      </c>
      <c r="O16" s="443"/>
      <c r="P16" s="443"/>
      <c r="Q16" s="443"/>
      <c r="R16" s="443"/>
    </row>
    <row r="17" spans="13:18" x14ac:dyDescent="0.25">
      <c r="M17" s="12" t="s">
        <v>167</v>
      </c>
      <c r="N17" s="443" t="s">
        <v>168</v>
      </c>
      <c r="O17" s="443"/>
      <c r="P17" s="443"/>
      <c r="Q17" s="443"/>
      <c r="R17" s="443"/>
    </row>
    <row r="18" spans="13:18" x14ac:dyDescent="0.25">
      <c r="M18" s="12" t="s">
        <v>169</v>
      </c>
      <c r="N18" s="443" t="s">
        <v>168</v>
      </c>
      <c r="O18" s="443"/>
      <c r="P18" s="443"/>
      <c r="Q18" s="443"/>
      <c r="R18" s="443"/>
    </row>
    <row r="19" spans="13:18" x14ac:dyDescent="0.25">
      <c r="M19" s="162" t="s">
        <v>416</v>
      </c>
      <c r="N19" s="444" t="s">
        <v>449</v>
      </c>
      <c r="O19" s="444"/>
      <c r="P19" s="444"/>
      <c r="Q19" s="444"/>
      <c r="R19" s="444"/>
    </row>
    <row r="20" spans="13:18" x14ac:dyDescent="0.25">
      <c r="M20" s="12"/>
    </row>
    <row r="21" spans="13:18" x14ac:dyDescent="0.25">
      <c r="M21" s="12"/>
    </row>
    <row r="22" spans="13:18" x14ac:dyDescent="0.25">
      <c r="M22" s="185"/>
      <c r="N22" s="185"/>
      <c r="O22" s="185"/>
    </row>
    <row r="23" spans="13:18" x14ac:dyDescent="0.25">
      <c r="M23" s="185"/>
      <c r="N23" s="185"/>
      <c r="O23" s="185"/>
    </row>
    <row r="24" spans="13:18" ht="63.75" x14ac:dyDescent="0.25">
      <c r="M24" s="216" t="s">
        <v>95</v>
      </c>
      <c r="N24" s="216" t="s">
        <v>142</v>
      </c>
      <c r="O24" s="185"/>
    </row>
    <row r="25" spans="13:18" x14ac:dyDescent="0.25">
      <c r="M25" s="220" t="s">
        <v>355</v>
      </c>
      <c r="N25" s="221">
        <v>3.8744000000000001</v>
      </c>
      <c r="O25" s="185"/>
    </row>
    <row r="26" spans="13:18" x14ac:dyDescent="0.25">
      <c r="M26" s="220" t="s">
        <v>353</v>
      </c>
      <c r="N26" s="221">
        <v>2.6664999999999996</v>
      </c>
      <c r="O26" s="185"/>
    </row>
    <row r="27" spans="13:18" x14ac:dyDescent="0.25">
      <c r="M27" s="220" t="s">
        <v>351</v>
      </c>
      <c r="N27" s="221">
        <v>2.5287999999999999</v>
      </c>
      <c r="O27" s="185"/>
    </row>
    <row r="28" spans="13:18" x14ac:dyDescent="0.25">
      <c r="M28" s="220" t="s">
        <v>356</v>
      </c>
      <c r="N28" s="221">
        <v>2.0912000000000002</v>
      </c>
      <c r="O28" s="185"/>
    </row>
    <row r="29" spans="13:18" x14ac:dyDescent="0.25">
      <c r="M29" s="220" t="s">
        <v>350</v>
      </c>
      <c r="N29" s="221">
        <v>1.8345</v>
      </c>
      <c r="O29" s="185"/>
    </row>
    <row r="30" spans="13:18" x14ac:dyDescent="0.25">
      <c r="M30" s="220" t="s">
        <v>357</v>
      </c>
      <c r="N30" s="221">
        <v>1.6965000000000001</v>
      </c>
      <c r="O30" s="185"/>
    </row>
    <row r="31" spans="13:18" x14ac:dyDescent="0.25">
      <c r="M31" s="220" t="s">
        <v>352</v>
      </c>
      <c r="N31" s="221">
        <v>1.2335</v>
      </c>
      <c r="O31" s="185"/>
    </row>
    <row r="32" spans="13:18" x14ac:dyDescent="0.25">
      <c r="M32" s="220" t="s">
        <v>354</v>
      </c>
      <c r="N32" s="221">
        <v>1.1538999999999999</v>
      </c>
      <c r="O32" s="185"/>
    </row>
    <row r="33" spans="13:15" x14ac:dyDescent="0.25">
      <c r="M33" s="185"/>
      <c r="N33" s="185"/>
      <c r="O33" s="185"/>
    </row>
    <row r="34" spans="13:15" x14ac:dyDescent="0.25">
      <c r="M34" s="185"/>
      <c r="N34" s="185"/>
      <c r="O34" s="185"/>
    </row>
  </sheetData>
  <sortState xmlns:xlrd2="http://schemas.microsoft.com/office/spreadsheetml/2017/richdata2" ref="M25:N32">
    <sortCondition descending="1" ref="N25:N32"/>
  </sortState>
  <mergeCells count="14">
    <mergeCell ref="B2:I2"/>
    <mergeCell ref="M6:R6"/>
    <mergeCell ref="M15:R15"/>
    <mergeCell ref="N16:R16"/>
    <mergeCell ref="T2:U4"/>
    <mergeCell ref="N18:R18"/>
    <mergeCell ref="N19:R19"/>
    <mergeCell ref="M2:R2"/>
    <mergeCell ref="M3:R3"/>
    <mergeCell ref="M4:M5"/>
    <mergeCell ref="N4:P4"/>
    <mergeCell ref="Q4:Q5"/>
    <mergeCell ref="R4:R5"/>
    <mergeCell ref="N17:R17"/>
  </mergeCells>
  <hyperlinks>
    <hyperlink ref="T2:T4" location="'Table of Contents'!A1" display="Go To Table Of Contents"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O13" sqref="O1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78" t="s">
        <v>705</v>
      </c>
      <c r="C2" s="378"/>
      <c r="D2" s="378"/>
      <c r="E2" s="378"/>
      <c r="F2" s="378"/>
      <c r="G2" s="378"/>
      <c r="H2" s="378"/>
      <c r="J2" s="450" t="s">
        <v>386</v>
      </c>
    </row>
    <row r="3" spans="2:10" ht="15" customHeight="1" x14ac:dyDescent="0.25">
      <c r="F3" s="106"/>
      <c r="G3" s="452" t="s">
        <v>93</v>
      </c>
      <c r="H3" s="452"/>
      <c r="J3" s="450"/>
    </row>
    <row r="4" spans="2:10" ht="23.25" customHeight="1" x14ac:dyDescent="0.25">
      <c r="B4" s="423" t="s">
        <v>436</v>
      </c>
      <c r="C4" s="453" t="s">
        <v>437</v>
      </c>
      <c r="D4" s="538" t="s">
        <v>438</v>
      </c>
      <c r="E4" s="539"/>
      <c r="F4" s="426" t="s">
        <v>439</v>
      </c>
      <c r="G4" s="426"/>
      <c r="H4" s="427"/>
    </row>
    <row r="5" spans="2:10" ht="27.75" customHeight="1" x14ac:dyDescent="0.25">
      <c r="B5" s="424"/>
      <c r="C5" s="454"/>
      <c r="D5" s="332" t="s">
        <v>440</v>
      </c>
      <c r="E5" s="332" t="s">
        <v>441</v>
      </c>
      <c r="F5" s="332" t="s">
        <v>440</v>
      </c>
      <c r="G5" s="332" t="s">
        <v>441</v>
      </c>
      <c r="H5" s="332" t="s">
        <v>442</v>
      </c>
    </row>
    <row r="6" spans="2:10" x14ac:dyDescent="0.25">
      <c r="B6" s="289">
        <v>1</v>
      </c>
      <c r="C6" s="289" t="s">
        <v>443</v>
      </c>
      <c r="D6" s="119">
        <v>123</v>
      </c>
      <c r="E6" s="119">
        <v>14435.42</v>
      </c>
      <c r="F6" s="119">
        <v>22</v>
      </c>
      <c r="G6" s="119">
        <v>519.08000000000004</v>
      </c>
      <c r="H6" s="119">
        <v>29.17</v>
      </c>
      <c r="I6" s="290"/>
    </row>
    <row r="7" spans="2:10" ht="14.45" customHeight="1" x14ac:dyDescent="0.25">
      <c r="B7" s="289">
        <v>2</v>
      </c>
      <c r="C7" s="289" t="s">
        <v>444</v>
      </c>
      <c r="D7" s="119">
        <v>15</v>
      </c>
      <c r="E7" s="119">
        <v>884.31</v>
      </c>
      <c r="F7" s="119">
        <v>1</v>
      </c>
      <c r="G7" s="119">
        <v>351.64</v>
      </c>
      <c r="H7" s="119">
        <v>0</v>
      </c>
      <c r="I7" s="290"/>
    </row>
    <row r="8" spans="2:10" x14ac:dyDescent="0.25">
      <c r="B8" s="289">
        <v>3</v>
      </c>
      <c r="C8" s="289" t="s">
        <v>445</v>
      </c>
      <c r="D8" s="119">
        <v>137</v>
      </c>
      <c r="E8" s="330">
        <v>21889</v>
      </c>
      <c r="F8" s="119">
        <v>13</v>
      </c>
      <c r="G8" s="119">
        <v>467.44</v>
      </c>
      <c r="H8" s="119">
        <v>3.69</v>
      </c>
      <c r="I8" s="290"/>
    </row>
    <row r="9" spans="2:10" x14ac:dyDescent="0.25">
      <c r="B9" s="289">
        <v>4</v>
      </c>
      <c r="C9" s="289" t="s">
        <v>446</v>
      </c>
      <c r="D9" s="119">
        <v>3</v>
      </c>
      <c r="E9" s="119">
        <v>70.680000000000007</v>
      </c>
      <c r="F9" s="119" t="s">
        <v>447</v>
      </c>
      <c r="G9" s="119" t="s">
        <v>447</v>
      </c>
      <c r="H9" s="119" t="s">
        <v>447</v>
      </c>
      <c r="I9" s="290"/>
    </row>
    <row r="10" spans="2:10" x14ac:dyDescent="0.25">
      <c r="B10" s="289">
        <v>5</v>
      </c>
      <c r="C10" s="289" t="s">
        <v>448</v>
      </c>
      <c r="D10" s="119">
        <v>508</v>
      </c>
      <c r="E10" s="119">
        <v>183824.95</v>
      </c>
      <c r="F10" s="119">
        <v>50</v>
      </c>
      <c r="G10" s="119">
        <v>16507.89</v>
      </c>
      <c r="H10" s="119" t="s">
        <v>704</v>
      </c>
      <c r="I10" s="290"/>
    </row>
    <row r="11" spans="2:10" x14ac:dyDescent="0.25">
      <c r="B11" s="455" t="s">
        <v>21</v>
      </c>
      <c r="C11" s="456"/>
      <c r="D11" s="107">
        <v>786</v>
      </c>
      <c r="E11" s="107">
        <v>221104.36</v>
      </c>
      <c r="F11" s="107">
        <v>86</v>
      </c>
      <c r="G11" s="108">
        <v>17846.05</v>
      </c>
      <c r="H11" s="107">
        <v>59.64</v>
      </c>
      <c r="I11" s="290"/>
    </row>
    <row r="12" spans="2:10" ht="27.75" customHeight="1" x14ac:dyDescent="0.25">
      <c r="B12" s="451" t="s">
        <v>706</v>
      </c>
      <c r="C12" s="451"/>
      <c r="D12" s="451"/>
      <c r="E12" s="451"/>
      <c r="F12" s="451"/>
      <c r="G12" s="451"/>
      <c r="H12" s="451"/>
      <c r="I12" s="290"/>
    </row>
    <row r="13" spans="2:10" x14ac:dyDescent="0.25">
      <c r="B13" s="449"/>
      <c r="C13" s="449"/>
      <c r="D13" s="449"/>
      <c r="E13" s="449"/>
      <c r="F13" s="449"/>
      <c r="G13" s="449"/>
      <c r="H13" s="449"/>
    </row>
    <row r="14" spans="2:10" ht="31.5" customHeight="1" x14ac:dyDescent="0.25">
      <c r="B14" s="416"/>
      <c r="C14" s="416"/>
      <c r="D14" s="416"/>
      <c r="E14" s="416"/>
      <c r="F14" s="416"/>
      <c r="G14" s="416"/>
      <c r="H14" s="416"/>
    </row>
    <row r="15" spans="2:10" ht="25.5" customHeight="1" x14ac:dyDescent="0.25">
      <c r="B15" s="416"/>
      <c r="C15" s="416"/>
      <c r="D15" s="416"/>
      <c r="E15" s="416"/>
      <c r="F15" s="416"/>
      <c r="G15" s="416"/>
      <c r="H15" s="416"/>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6"/>
  <sheetViews>
    <sheetView showGridLines="0" zoomScale="90" zoomScaleNormal="90" workbookViewId="0">
      <selection activeCell="X9" sqref="X9"/>
    </sheetView>
  </sheetViews>
  <sheetFormatPr defaultRowHeight="15" x14ac:dyDescent="0.25"/>
  <cols>
    <col min="1" max="1" width="1.85546875" customWidth="1"/>
    <col min="11" max="11" width="1.85546875" customWidth="1"/>
    <col min="12" max="12" width="1.85546875" style="51"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447"/>
      <c r="C2" s="447"/>
      <c r="D2" s="447"/>
      <c r="E2" s="447"/>
      <c r="F2" s="447"/>
      <c r="G2" s="447"/>
      <c r="H2" s="447"/>
      <c r="I2" s="447"/>
      <c r="J2" s="347"/>
      <c r="N2" s="441" t="s">
        <v>707</v>
      </c>
      <c r="O2" s="441"/>
      <c r="P2" s="441"/>
      <c r="Q2" s="441"/>
      <c r="R2" s="441"/>
      <c r="S2" s="441"/>
      <c r="U2" s="422" t="s">
        <v>386</v>
      </c>
      <c r="V2" s="422"/>
    </row>
    <row r="3" spans="2:22" x14ac:dyDescent="0.25">
      <c r="N3" s="400" t="s">
        <v>1</v>
      </c>
      <c r="O3" s="400"/>
      <c r="P3" s="400"/>
      <c r="Q3" s="400"/>
      <c r="R3" s="400"/>
      <c r="S3" s="400"/>
      <c r="U3" s="422"/>
      <c r="V3" s="422"/>
    </row>
    <row r="4" spans="2:22" x14ac:dyDescent="0.25">
      <c r="N4" s="429" t="s">
        <v>170</v>
      </c>
      <c r="O4" s="429" t="s">
        <v>171</v>
      </c>
      <c r="P4" s="429" t="s">
        <v>172</v>
      </c>
      <c r="Q4" s="429" t="s">
        <v>173</v>
      </c>
      <c r="R4" s="429"/>
      <c r="S4" s="429" t="s">
        <v>174</v>
      </c>
    </row>
    <row r="5" spans="2:22" ht="25.5" x14ac:dyDescent="0.25">
      <c r="N5" s="423"/>
      <c r="O5" s="423"/>
      <c r="P5" s="423"/>
      <c r="Q5" s="23" t="s">
        <v>175</v>
      </c>
      <c r="R5" s="23" t="s">
        <v>176</v>
      </c>
      <c r="S5" s="423"/>
    </row>
    <row r="6" spans="2:22" x14ac:dyDescent="0.25">
      <c r="N6" s="57" t="s">
        <v>11</v>
      </c>
      <c r="O6" s="252" t="s">
        <v>15</v>
      </c>
      <c r="P6" s="252">
        <v>184</v>
      </c>
      <c r="Q6" s="251">
        <v>0</v>
      </c>
      <c r="R6" s="251">
        <v>11</v>
      </c>
      <c r="S6" s="252">
        <v>173</v>
      </c>
    </row>
    <row r="7" spans="2:22" x14ac:dyDescent="0.25">
      <c r="N7" s="57" t="s">
        <v>12</v>
      </c>
      <c r="O7" s="252">
        <v>173</v>
      </c>
      <c r="P7" s="252">
        <v>232</v>
      </c>
      <c r="Q7" s="252" t="s">
        <v>177</v>
      </c>
      <c r="R7" s="252">
        <v>98</v>
      </c>
      <c r="S7" s="252">
        <v>301</v>
      </c>
    </row>
    <row r="8" spans="2:22" x14ac:dyDescent="0.25">
      <c r="N8" s="57" t="s">
        <v>287</v>
      </c>
      <c r="O8" s="251">
        <v>301</v>
      </c>
      <c r="P8" s="251">
        <v>274</v>
      </c>
      <c r="Q8" s="252">
        <v>1</v>
      </c>
      <c r="R8" s="251">
        <v>135</v>
      </c>
      <c r="S8" s="251">
        <v>439</v>
      </c>
    </row>
    <row r="9" spans="2:22" x14ac:dyDescent="0.25">
      <c r="N9" s="57" t="s">
        <v>340</v>
      </c>
      <c r="O9" s="251">
        <v>439</v>
      </c>
      <c r="P9" s="251">
        <v>252</v>
      </c>
      <c r="Q9" s="252">
        <v>2</v>
      </c>
      <c r="R9" s="251">
        <v>180</v>
      </c>
      <c r="S9" s="251">
        <v>509</v>
      </c>
    </row>
    <row r="10" spans="2:22" x14ac:dyDescent="0.25">
      <c r="N10" s="57" t="s">
        <v>430</v>
      </c>
      <c r="O10" s="252">
        <v>509</v>
      </c>
      <c r="P10" s="252">
        <v>302</v>
      </c>
      <c r="Q10" s="252">
        <v>3</v>
      </c>
      <c r="R10" s="252">
        <v>235</v>
      </c>
      <c r="S10" s="252">
        <v>573</v>
      </c>
    </row>
    <row r="11" spans="2:22" x14ac:dyDescent="0.25">
      <c r="N11" s="57" t="s">
        <v>489</v>
      </c>
      <c r="O11" s="252">
        <v>573</v>
      </c>
      <c r="P11" s="252">
        <v>53</v>
      </c>
      <c r="Q11" s="252">
        <v>0</v>
      </c>
      <c r="R11" s="252">
        <v>68</v>
      </c>
      <c r="S11" s="252">
        <v>558</v>
      </c>
    </row>
    <row r="12" spans="2:22" x14ac:dyDescent="0.25">
      <c r="N12" s="245" t="s">
        <v>21</v>
      </c>
      <c r="O12" s="253" t="s">
        <v>15</v>
      </c>
      <c r="P12" s="253">
        <v>1297</v>
      </c>
      <c r="Q12" s="253">
        <v>12</v>
      </c>
      <c r="R12" s="253">
        <v>727</v>
      </c>
      <c r="S12" s="253">
        <v>558</v>
      </c>
    </row>
    <row r="13" spans="2:22" ht="45.75" customHeight="1" x14ac:dyDescent="0.25">
      <c r="N13" s="457" t="s">
        <v>708</v>
      </c>
      <c r="O13" s="457"/>
      <c r="P13" s="457"/>
      <c r="Q13" s="457"/>
      <c r="R13" s="457"/>
      <c r="S13" s="457"/>
    </row>
    <row r="14" spans="2:22" ht="51.75" customHeight="1" x14ac:dyDescent="0.25">
      <c r="N14" s="79"/>
      <c r="O14" s="79"/>
      <c r="P14" s="79"/>
      <c r="Q14" s="79"/>
      <c r="R14" s="79"/>
      <c r="S14" s="79"/>
    </row>
    <row r="15" spans="2:22" x14ac:dyDescent="0.25">
      <c r="N15" s="79"/>
      <c r="O15" s="79"/>
      <c r="P15" s="79"/>
      <c r="Q15" s="79"/>
      <c r="R15" s="79"/>
      <c r="S15" s="79"/>
    </row>
    <row r="16" spans="2:22" x14ac:dyDescent="0.25">
      <c r="N16" s="217"/>
      <c r="O16" s="217"/>
      <c r="P16" s="217"/>
      <c r="Q16" s="217"/>
      <c r="R16" s="217"/>
      <c r="S16" s="217"/>
      <c r="T16" s="186"/>
    </row>
    <row r="17" spans="14:20" x14ac:dyDescent="0.25">
      <c r="N17" s="217"/>
      <c r="O17" s="217"/>
      <c r="P17" s="217"/>
      <c r="Q17" s="217"/>
      <c r="R17" s="217"/>
      <c r="S17" s="217"/>
      <c r="T17" s="186"/>
    </row>
    <row r="18" spans="14:20" ht="25.5" x14ac:dyDescent="0.25">
      <c r="N18" s="222" t="s">
        <v>170</v>
      </c>
      <c r="O18" s="222" t="s">
        <v>171</v>
      </c>
      <c r="P18" s="222" t="s">
        <v>358</v>
      </c>
      <c r="Q18" s="222" t="s">
        <v>358</v>
      </c>
      <c r="R18" s="222" t="s">
        <v>359</v>
      </c>
      <c r="S18" s="222" t="s">
        <v>359</v>
      </c>
      <c r="T18" s="186"/>
    </row>
    <row r="19" spans="14:20" x14ac:dyDescent="0.25">
      <c r="N19" s="205" t="s">
        <v>360</v>
      </c>
      <c r="O19" s="192">
        <v>0</v>
      </c>
      <c r="P19" s="192">
        <v>184</v>
      </c>
      <c r="Q19" s="186">
        <v>184</v>
      </c>
      <c r="R19" s="186">
        <v>11</v>
      </c>
      <c r="S19" s="186">
        <v>11</v>
      </c>
      <c r="T19" s="186"/>
    </row>
    <row r="20" spans="14:20" x14ac:dyDescent="0.25">
      <c r="N20" s="205" t="s">
        <v>361</v>
      </c>
      <c r="O20" s="192">
        <v>173</v>
      </c>
      <c r="P20" s="192">
        <v>232</v>
      </c>
      <c r="Q20" s="186">
        <f>Q19+P20</f>
        <v>416</v>
      </c>
      <c r="R20" s="186">
        <v>103</v>
      </c>
      <c r="S20" s="186">
        <f>R20+R19</f>
        <v>114</v>
      </c>
      <c r="T20" s="186"/>
    </row>
    <row r="21" spans="14:20" x14ac:dyDescent="0.25">
      <c r="N21" s="205" t="s">
        <v>287</v>
      </c>
      <c r="O21" s="192">
        <v>302</v>
      </c>
      <c r="P21" s="192">
        <v>274</v>
      </c>
      <c r="Q21" s="186">
        <f>Q20+P21</f>
        <v>690</v>
      </c>
      <c r="R21" s="186">
        <v>135</v>
      </c>
      <c r="S21" s="186">
        <f>S20+R21</f>
        <v>249</v>
      </c>
      <c r="T21" s="186"/>
    </row>
    <row r="22" spans="14:20" x14ac:dyDescent="0.25">
      <c r="N22" s="205" t="s">
        <v>408</v>
      </c>
      <c r="O22" s="192">
        <v>441</v>
      </c>
      <c r="P22" s="192">
        <v>251</v>
      </c>
      <c r="Q22" s="186">
        <f>Q21+P22</f>
        <v>941</v>
      </c>
      <c r="R22" s="186">
        <v>178</v>
      </c>
      <c r="S22" s="186">
        <f>S21+R22</f>
        <v>427</v>
      </c>
      <c r="T22" s="186"/>
    </row>
    <row r="23" spans="14:20" x14ac:dyDescent="0.25">
      <c r="N23" s="205" t="s">
        <v>13</v>
      </c>
      <c r="O23" s="192">
        <v>514</v>
      </c>
      <c r="P23" s="192">
        <v>37</v>
      </c>
      <c r="Q23" s="186">
        <f>Q22+P23</f>
        <v>978</v>
      </c>
      <c r="R23" s="186">
        <v>34</v>
      </c>
      <c r="S23" s="186">
        <f>S22+R23</f>
        <v>461</v>
      </c>
      <c r="T23" s="186"/>
    </row>
    <row r="24" spans="14:20" x14ac:dyDescent="0.25">
      <c r="N24" s="186" t="s">
        <v>407</v>
      </c>
      <c r="O24" s="192">
        <v>517</v>
      </c>
      <c r="P24" s="192">
        <v>75</v>
      </c>
      <c r="Q24" s="186">
        <f>Q23+P24</f>
        <v>1053</v>
      </c>
      <c r="R24" s="186">
        <v>50</v>
      </c>
      <c r="S24" s="186">
        <f>S23+R24</f>
        <v>511</v>
      </c>
      <c r="T24" s="186"/>
    </row>
    <row r="25" spans="14:20" x14ac:dyDescent="0.25">
      <c r="N25" s="186" t="s">
        <v>415</v>
      </c>
      <c r="O25" s="192">
        <v>542</v>
      </c>
      <c r="P25" s="192">
        <v>62</v>
      </c>
      <c r="Q25" s="186">
        <f>SUM(P25,Q24)</f>
        <v>1115</v>
      </c>
      <c r="R25" s="186">
        <v>45</v>
      </c>
      <c r="S25" s="186">
        <v>556</v>
      </c>
      <c r="T25" s="186"/>
    </row>
    <row r="26" spans="14:20" x14ac:dyDescent="0.25">
      <c r="N26" s="186"/>
      <c r="O26" s="186"/>
      <c r="P26" s="186"/>
      <c r="Q26" s="186"/>
      <c r="R26" s="186"/>
      <c r="S26" s="186"/>
      <c r="T26" s="186"/>
    </row>
    <row r="27" spans="14:20" x14ac:dyDescent="0.25">
      <c r="N27" s="186"/>
      <c r="O27" s="186"/>
      <c r="P27" s="186"/>
      <c r="Q27" s="186"/>
      <c r="R27" s="186"/>
      <c r="S27" s="186"/>
      <c r="T27" s="186"/>
    </row>
    <row r="28" spans="14:20" x14ac:dyDescent="0.25">
      <c r="N28" s="223" t="s">
        <v>170</v>
      </c>
      <c r="O28" s="223" t="s">
        <v>358</v>
      </c>
      <c r="P28" s="223" t="s">
        <v>359</v>
      </c>
      <c r="Q28" s="186"/>
      <c r="R28" s="186"/>
      <c r="S28" s="186"/>
      <c r="T28" s="186"/>
    </row>
    <row r="29" spans="14:20" x14ac:dyDescent="0.25">
      <c r="N29" s="205" t="s">
        <v>360</v>
      </c>
      <c r="O29" s="186">
        <v>184</v>
      </c>
      <c r="P29" s="186">
        <v>11</v>
      </c>
      <c r="Q29" s="186"/>
      <c r="R29" s="186"/>
      <c r="S29" s="186"/>
      <c r="T29" s="186"/>
    </row>
    <row r="30" spans="14:20" x14ac:dyDescent="0.25">
      <c r="N30" s="205" t="s">
        <v>361</v>
      </c>
      <c r="O30" s="186">
        <v>416</v>
      </c>
      <c r="P30" s="186">
        <v>114</v>
      </c>
      <c r="Q30" s="186"/>
      <c r="R30" s="186"/>
      <c r="S30" s="186"/>
      <c r="T30" s="186"/>
    </row>
    <row r="31" spans="14:20" x14ac:dyDescent="0.25">
      <c r="N31" s="205" t="s">
        <v>287</v>
      </c>
      <c r="O31" s="186">
        <v>690</v>
      </c>
      <c r="P31" s="186">
        <v>249</v>
      </c>
      <c r="Q31" s="186"/>
      <c r="R31" s="186"/>
      <c r="S31" s="186"/>
      <c r="T31" s="186"/>
    </row>
    <row r="32" spans="14:20" x14ac:dyDescent="0.25">
      <c r="N32" s="205" t="s">
        <v>408</v>
      </c>
      <c r="O32" s="186">
        <v>941</v>
      </c>
      <c r="P32" s="186">
        <v>427</v>
      </c>
      <c r="Q32" s="186"/>
      <c r="R32" s="186"/>
      <c r="S32" s="186"/>
      <c r="T32" s="186"/>
    </row>
    <row r="33" spans="14:20" x14ac:dyDescent="0.25">
      <c r="N33" s="205" t="s">
        <v>13</v>
      </c>
      <c r="O33" s="186">
        <v>978</v>
      </c>
      <c r="P33" s="186">
        <v>461</v>
      </c>
      <c r="Q33" s="186"/>
      <c r="R33" s="186"/>
      <c r="S33" s="186"/>
      <c r="T33" s="186"/>
    </row>
    <row r="34" spans="14:20" x14ac:dyDescent="0.25">
      <c r="N34" s="186" t="s">
        <v>407</v>
      </c>
      <c r="O34" s="186">
        <v>1053</v>
      </c>
      <c r="P34" s="186">
        <v>511</v>
      </c>
      <c r="Q34" s="186"/>
      <c r="R34" s="186"/>
      <c r="S34" s="186"/>
      <c r="T34" s="186"/>
    </row>
    <row r="35" spans="14:20" x14ac:dyDescent="0.25">
      <c r="N35" s="205" t="s">
        <v>415</v>
      </c>
      <c r="O35" s="186">
        <v>1115</v>
      </c>
      <c r="P35" s="186">
        <v>556</v>
      </c>
      <c r="Q35" s="186"/>
      <c r="R35" s="186"/>
      <c r="S35" s="186"/>
      <c r="T35" s="186"/>
    </row>
    <row r="36" spans="14:20" x14ac:dyDescent="0.25">
      <c r="N36" s="186"/>
      <c r="O36" s="186"/>
      <c r="P36" s="186"/>
      <c r="Q36" s="186"/>
      <c r="R36" s="186"/>
      <c r="S36" s="186"/>
      <c r="T36" s="186"/>
    </row>
  </sheetData>
  <mergeCells count="10">
    <mergeCell ref="N13:S13"/>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S10" sqref="S10"/>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447"/>
      <c r="C2" s="447"/>
      <c r="D2" s="447"/>
      <c r="E2" s="447"/>
      <c r="F2" s="447"/>
      <c r="G2" s="447"/>
      <c r="H2" s="447"/>
      <c r="I2" s="447"/>
      <c r="M2" s="458" t="s">
        <v>717</v>
      </c>
      <c r="N2" s="458"/>
      <c r="P2" s="422" t="s">
        <v>386</v>
      </c>
      <c r="Q2" s="422"/>
    </row>
    <row r="3" spans="2:17" x14ac:dyDescent="0.25">
      <c r="M3" s="26"/>
      <c r="N3" s="2"/>
      <c r="P3" s="422"/>
      <c r="Q3" s="422"/>
    </row>
    <row r="4" spans="2:17" x14ac:dyDescent="0.25">
      <c r="M4" s="23" t="s">
        <v>178</v>
      </c>
      <c r="N4" s="27" t="s">
        <v>179</v>
      </c>
    </row>
    <row r="5" spans="2:17" x14ac:dyDescent="0.25">
      <c r="M5" s="118" t="s">
        <v>105</v>
      </c>
      <c r="N5" s="291">
        <v>1297</v>
      </c>
    </row>
    <row r="6" spans="2:17" x14ac:dyDescent="0.25">
      <c r="M6" s="118" t="s">
        <v>180</v>
      </c>
      <c r="N6" s="119">
        <v>12</v>
      </c>
    </row>
    <row r="7" spans="2:17" x14ac:dyDescent="0.25">
      <c r="M7" s="118" t="s">
        <v>181</v>
      </c>
      <c r="N7" s="119">
        <v>727</v>
      </c>
    </row>
    <row r="8" spans="2:17" x14ac:dyDescent="0.25">
      <c r="M8" s="118" t="s">
        <v>106</v>
      </c>
      <c r="N8" s="119">
        <v>365</v>
      </c>
    </row>
    <row r="9" spans="2:17" x14ac:dyDescent="0.25">
      <c r="M9" s="163" t="s">
        <v>19</v>
      </c>
      <c r="N9" s="164">
        <v>558</v>
      </c>
    </row>
    <row r="10" spans="2:17" x14ac:dyDescent="0.25">
      <c r="M10" s="118" t="s">
        <v>182</v>
      </c>
      <c r="N10" s="119">
        <v>191</v>
      </c>
    </row>
    <row r="11" spans="2:17" x14ac:dyDescent="0.25">
      <c r="M11" s="118" t="s">
        <v>109</v>
      </c>
      <c r="N11" s="119">
        <v>108</v>
      </c>
    </row>
    <row r="12" spans="2:17" x14ac:dyDescent="0.25">
      <c r="M12" s="118" t="s">
        <v>110</v>
      </c>
      <c r="N12" s="119">
        <v>46</v>
      </c>
    </row>
    <row r="13" spans="2:17" x14ac:dyDescent="0.25">
      <c r="M13" s="118" t="s">
        <v>70</v>
      </c>
      <c r="N13" s="119">
        <v>53</v>
      </c>
    </row>
    <row r="14" spans="2:17" x14ac:dyDescent="0.25">
      <c r="M14" s="118" t="s">
        <v>71</v>
      </c>
      <c r="N14" s="119">
        <v>107</v>
      </c>
    </row>
    <row r="15" spans="2:17" x14ac:dyDescent="0.25">
      <c r="M15" s="165" t="s">
        <v>72</v>
      </c>
      <c r="N15" s="166">
        <v>53</v>
      </c>
    </row>
    <row r="18" spans="13:16" x14ac:dyDescent="0.25">
      <c r="M18" s="191" t="s">
        <v>19</v>
      </c>
      <c r="N18" s="186"/>
      <c r="O18" s="186"/>
      <c r="P18" s="186"/>
    </row>
    <row r="19" spans="13:16" x14ac:dyDescent="0.25">
      <c r="M19" s="205" t="s">
        <v>182</v>
      </c>
      <c r="N19" s="192">
        <f>N10</f>
        <v>191</v>
      </c>
      <c r="O19" s="186"/>
      <c r="P19" s="186"/>
    </row>
    <row r="20" spans="13:16" x14ac:dyDescent="0.25">
      <c r="M20" s="205" t="s">
        <v>109</v>
      </c>
      <c r="N20" s="192">
        <f>N11</f>
        <v>108</v>
      </c>
      <c r="O20" s="186"/>
      <c r="P20" s="186"/>
    </row>
    <row r="21" spans="13:16" x14ac:dyDescent="0.25">
      <c r="M21" s="205" t="s">
        <v>110</v>
      </c>
      <c r="N21" s="192">
        <f>N12</f>
        <v>46</v>
      </c>
      <c r="O21" s="186"/>
      <c r="P21" s="186"/>
    </row>
    <row r="22" spans="13:16" x14ac:dyDescent="0.25">
      <c r="M22" s="205" t="s">
        <v>70</v>
      </c>
      <c r="N22" s="192">
        <f t="shared" ref="N22:N24" si="0">N13</f>
        <v>53</v>
      </c>
      <c r="O22" s="186"/>
      <c r="P22" s="186"/>
    </row>
    <row r="23" spans="13:16" x14ac:dyDescent="0.25">
      <c r="M23" s="205" t="s">
        <v>71</v>
      </c>
      <c r="N23" s="192">
        <f t="shared" si="0"/>
        <v>107</v>
      </c>
      <c r="O23" s="186"/>
      <c r="P23" s="186"/>
    </row>
    <row r="24" spans="13:16" x14ac:dyDescent="0.25">
      <c r="M24" s="205" t="s">
        <v>72</v>
      </c>
      <c r="N24" s="192">
        <f t="shared" si="0"/>
        <v>53</v>
      </c>
      <c r="O24" s="186"/>
      <c r="P24" s="186"/>
    </row>
    <row r="25" spans="13:16" x14ac:dyDescent="0.25">
      <c r="M25" s="185"/>
      <c r="N25" s="186"/>
      <c r="O25" s="186"/>
      <c r="P25" s="186"/>
    </row>
    <row r="26" spans="13:16" x14ac:dyDescent="0.25">
      <c r="M26" s="185"/>
      <c r="N26" s="186"/>
      <c r="O26" s="186"/>
      <c r="P26" s="186"/>
    </row>
    <row r="27" spans="13:16" x14ac:dyDescent="0.25">
      <c r="M27" s="185"/>
      <c r="N27" s="186"/>
      <c r="O27" s="186"/>
      <c r="P27" s="186"/>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134"/>
  <sheetViews>
    <sheetView showGridLines="0" workbookViewId="0"/>
  </sheetViews>
  <sheetFormatPr defaultColWidth="10.28515625" defaultRowHeight="15" x14ac:dyDescent="0.25"/>
  <cols>
    <col min="1" max="1" width="2.28515625" style="1" customWidth="1"/>
    <col min="2" max="2" width="3.7109375" style="1" customWidth="1"/>
    <col min="3" max="3" width="15.140625" style="52" customWidth="1"/>
    <col min="4" max="8" width="10.28515625" style="1"/>
    <col min="9" max="9" width="11.42578125" style="1" customWidth="1"/>
    <col min="10" max="10" width="10.28515625" style="1"/>
    <col min="11" max="11" width="6.5703125" style="1" customWidth="1"/>
    <col min="12" max="12" width="15.140625" style="114" customWidth="1"/>
    <col min="13" max="13" width="4.5703125" style="1" customWidth="1"/>
    <col min="14" max="16384" width="10.28515625" style="1"/>
  </cols>
  <sheetData>
    <row r="1" spans="2:13" ht="15.75" thickBot="1" x14ac:dyDescent="0.3">
      <c r="C1" s="1"/>
      <c r="L1" s="112"/>
    </row>
    <row r="2" spans="2:13" ht="20.25" x14ac:dyDescent="0.3">
      <c r="B2" s="60"/>
      <c r="C2" s="76"/>
      <c r="D2" s="62"/>
      <c r="E2" s="62"/>
      <c r="F2" s="62"/>
      <c r="G2" s="62"/>
      <c r="H2" s="62"/>
      <c r="I2" s="62"/>
      <c r="J2" s="61"/>
      <c r="K2" s="61"/>
      <c r="L2" s="113"/>
      <c r="M2" s="63"/>
    </row>
    <row r="3" spans="2:13" ht="20.25" x14ac:dyDescent="0.25">
      <c r="B3" s="64"/>
      <c r="C3" s="369" t="s">
        <v>369</v>
      </c>
      <c r="D3" s="369"/>
      <c r="E3" s="369"/>
      <c r="F3" s="369"/>
      <c r="G3" s="369"/>
      <c r="H3" s="369"/>
      <c r="I3" s="369"/>
      <c r="J3" s="369"/>
      <c r="K3" s="369"/>
      <c r="L3" s="369"/>
      <c r="M3" s="65"/>
    </row>
    <row r="4" spans="2:13" ht="18.75" x14ac:dyDescent="0.25">
      <c r="B4" s="64"/>
      <c r="C4" s="370" t="s">
        <v>370</v>
      </c>
      <c r="D4" s="370"/>
      <c r="E4" s="370"/>
      <c r="F4" s="370"/>
      <c r="G4" s="370"/>
      <c r="H4" s="370"/>
      <c r="I4" s="370"/>
      <c r="J4" s="370"/>
      <c r="K4" s="370"/>
      <c r="L4" s="370"/>
      <c r="M4" s="65"/>
    </row>
    <row r="5" spans="2:13" ht="15.75" x14ac:dyDescent="0.25">
      <c r="B5" s="64"/>
      <c r="C5" s="371"/>
      <c r="D5" s="371"/>
      <c r="E5" s="371"/>
      <c r="F5" s="371"/>
      <c r="G5" s="371"/>
      <c r="H5" s="371"/>
      <c r="I5" s="371"/>
      <c r="J5" s="371"/>
      <c r="K5" s="371"/>
      <c r="L5" s="371"/>
      <c r="M5" s="65"/>
    </row>
    <row r="6" spans="2:13" x14ac:dyDescent="0.25">
      <c r="B6" s="64"/>
      <c r="E6" s="66"/>
      <c r="F6" s="66"/>
      <c r="G6" s="66"/>
      <c r="H6" s="66"/>
      <c r="M6" s="65"/>
    </row>
    <row r="7" spans="2:13" x14ac:dyDescent="0.25">
      <c r="B7" s="64"/>
      <c r="E7" s="66"/>
      <c r="F7" s="66"/>
      <c r="G7" s="66"/>
      <c r="H7" s="66"/>
      <c r="M7" s="65"/>
    </row>
    <row r="8" spans="2:13" x14ac:dyDescent="0.25">
      <c r="B8" s="64"/>
      <c r="D8" s="75"/>
      <c r="E8" s="75"/>
      <c r="F8" s="75"/>
      <c r="G8" s="52"/>
      <c r="H8" s="52"/>
      <c r="I8" s="52"/>
      <c r="J8" s="52"/>
      <c r="K8" s="52"/>
      <c r="M8" s="65"/>
    </row>
    <row r="9" spans="2:13" s="69" customFormat="1" x14ac:dyDescent="0.25">
      <c r="B9" s="67"/>
      <c r="C9" s="77" t="s">
        <v>371</v>
      </c>
      <c r="D9" s="372" t="s">
        <v>372</v>
      </c>
      <c r="E9" s="372"/>
      <c r="F9" s="372"/>
      <c r="G9" s="372"/>
      <c r="H9" s="372"/>
      <c r="I9" s="372"/>
      <c r="J9" s="372"/>
      <c r="K9" s="372"/>
      <c r="L9" s="136" t="s">
        <v>373</v>
      </c>
      <c r="M9" s="68"/>
    </row>
    <row r="10" spans="2:13" ht="15" customHeight="1" x14ac:dyDescent="0.25">
      <c r="B10" s="64"/>
      <c r="C10" s="78">
        <v>1</v>
      </c>
      <c r="D10" s="364" t="s">
        <v>374</v>
      </c>
      <c r="E10" s="364"/>
      <c r="F10" s="364"/>
      <c r="G10" s="364"/>
      <c r="H10" s="364"/>
      <c r="I10" s="364"/>
      <c r="J10" s="364"/>
      <c r="K10" s="364"/>
      <c r="L10" s="315" t="s">
        <v>375</v>
      </c>
      <c r="M10" s="65"/>
    </row>
    <row r="11" spans="2:13" ht="15" customHeight="1" x14ac:dyDescent="0.25">
      <c r="B11" s="64"/>
      <c r="C11" s="78">
        <v>2</v>
      </c>
      <c r="D11" s="364" t="s">
        <v>462</v>
      </c>
      <c r="E11" s="364"/>
      <c r="F11" s="364"/>
      <c r="G11" s="364"/>
      <c r="H11" s="364"/>
      <c r="I11" s="364"/>
      <c r="J11" s="364"/>
      <c r="K11" s="364"/>
      <c r="L11" s="137" t="s">
        <v>376</v>
      </c>
      <c r="M11" s="65"/>
    </row>
    <row r="12" spans="2:13" ht="15" customHeight="1" x14ac:dyDescent="0.25">
      <c r="B12" s="64"/>
      <c r="C12" s="78">
        <v>3</v>
      </c>
      <c r="D12" s="364" t="s">
        <v>377</v>
      </c>
      <c r="E12" s="364"/>
      <c r="F12" s="364"/>
      <c r="G12" s="364"/>
      <c r="H12" s="364"/>
      <c r="I12" s="364"/>
      <c r="J12" s="364"/>
      <c r="K12" s="364"/>
      <c r="L12" s="137">
        <v>7</v>
      </c>
      <c r="M12" s="65"/>
    </row>
    <row r="13" spans="2:13" ht="15" customHeight="1" x14ac:dyDescent="0.25">
      <c r="B13" s="64"/>
      <c r="C13" s="78">
        <v>4</v>
      </c>
      <c r="D13" s="368" t="s">
        <v>463</v>
      </c>
      <c r="E13" s="368"/>
      <c r="F13" s="368"/>
      <c r="G13" s="368"/>
      <c r="H13" s="368"/>
      <c r="I13" s="368"/>
      <c r="J13" s="368"/>
      <c r="K13" s="368"/>
      <c r="L13" s="137"/>
      <c r="M13" s="65"/>
    </row>
    <row r="14" spans="2:13" x14ac:dyDescent="0.25">
      <c r="B14" s="64"/>
      <c r="C14" s="78">
        <v>5</v>
      </c>
      <c r="D14" s="368" t="s">
        <v>464</v>
      </c>
      <c r="E14" s="368"/>
      <c r="F14" s="368"/>
      <c r="G14" s="368"/>
      <c r="H14" s="368"/>
      <c r="I14" s="368"/>
      <c r="J14" s="368"/>
      <c r="K14" s="368"/>
      <c r="L14" s="137"/>
      <c r="M14" s="65"/>
    </row>
    <row r="15" spans="2:13" x14ac:dyDescent="0.25">
      <c r="B15" s="64"/>
      <c r="C15" s="78">
        <v>6</v>
      </c>
      <c r="D15" s="368" t="s">
        <v>465</v>
      </c>
      <c r="E15" s="368"/>
      <c r="F15" s="368"/>
      <c r="G15" s="368"/>
      <c r="H15" s="368"/>
      <c r="I15" s="368"/>
      <c r="J15" s="368"/>
      <c r="K15" s="368"/>
      <c r="L15" s="137">
        <v>8</v>
      </c>
      <c r="M15" s="65"/>
    </row>
    <row r="16" spans="2:13" x14ac:dyDescent="0.25">
      <c r="B16" s="64"/>
      <c r="C16" s="78">
        <v>7</v>
      </c>
      <c r="D16" s="364" t="s">
        <v>466</v>
      </c>
      <c r="E16" s="364"/>
      <c r="F16" s="364"/>
      <c r="G16" s="364"/>
      <c r="H16" s="364"/>
      <c r="I16" s="364"/>
      <c r="J16" s="364"/>
      <c r="K16" s="364"/>
      <c r="L16" s="137" t="s">
        <v>467</v>
      </c>
      <c r="M16" s="65"/>
    </row>
    <row r="17" spans="1:15" x14ac:dyDescent="0.25">
      <c r="B17" s="64"/>
      <c r="C17" s="78">
        <v>8</v>
      </c>
      <c r="D17" s="364" t="s">
        <v>468</v>
      </c>
      <c r="E17" s="364"/>
      <c r="F17" s="364"/>
      <c r="G17" s="364"/>
      <c r="H17" s="364"/>
      <c r="I17" s="364"/>
      <c r="J17" s="364"/>
      <c r="K17" s="364"/>
      <c r="L17" s="137">
        <v>11</v>
      </c>
      <c r="M17" s="65"/>
    </row>
    <row r="18" spans="1:15" x14ac:dyDescent="0.25">
      <c r="B18" s="64"/>
      <c r="C18" s="78">
        <v>9</v>
      </c>
      <c r="D18" s="364" t="s">
        <v>613</v>
      </c>
      <c r="E18" s="364"/>
      <c r="F18" s="364"/>
      <c r="G18" s="364"/>
      <c r="H18" s="364"/>
      <c r="I18" s="364"/>
      <c r="J18" s="364"/>
      <c r="K18" s="364"/>
      <c r="L18" s="78"/>
      <c r="M18" s="65"/>
    </row>
    <row r="19" spans="1:15" x14ac:dyDescent="0.25">
      <c r="B19" s="64"/>
      <c r="C19" s="78">
        <v>10</v>
      </c>
      <c r="D19" s="364" t="s">
        <v>469</v>
      </c>
      <c r="E19" s="364"/>
      <c r="F19" s="364"/>
      <c r="G19" s="364"/>
      <c r="H19" s="364"/>
      <c r="I19" s="364"/>
      <c r="J19" s="364"/>
      <c r="K19" s="364"/>
      <c r="L19" s="137">
        <v>12</v>
      </c>
      <c r="M19" s="65"/>
    </row>
    <row r="20" spans="1:15" x14ac:dyDescent="0.25">
      <c r="B20" s="64"/>
      <c r="C20" s="78">
        <v>11</v>
      </c>
      <c r="D20" s="364" t="s">
        <v>378</v>
      </c>
      <c r="E20" s="364"/>
      <c r="F20" s="364"/>
      <c r="G20" s="364"/>
      <c r="H20" s="364"/>
      <c r="I20" s="364"/>
      <c r="J20" s="364"/>
      <c r="K20" s="364"/>
      <c r="L20" s="137">
        <v>13</v>
      </c>
      <c r="M20" s="65"/>
    </row>
    <row r="21" spans="1:15" x14ac:dyDescent="0.25">
      <c r="B21" s="64"/>
      <c r="C21" s="78">
        <v>12</v>
      </c>
      <c r="D21" s="364" t="s">
        <v>379</v>
      </c>
      <c r="E21" s="364"/>
      <c r="F21" s="364"/>
      <c r="G21" s="364"/>
      <c r="H21" s="364"/>
      <c r="I21" s="364"/>
      <c r="J21" s="364"/>
      <c r="K21" s="364"/>
      <c r="L21" s="78"/>
      <c r="M21" s="65"/>
    </row>
    <row r="22" spans="1:15" x14ac:dyDescent="0.25">
      <c r="B22" s="64"/>
      <c r="C22" s="78">
        <v>13</v>
      </c>
      <c r="D22" s="326" t="s">
        <v>470</v>
      </c>
      <c r="E22" s="326"/>
      <c r="F22" s="326"/>
      <c r="G22" s="326"/>
      <c r="H22" s="326"/>
      <c r="I22" s="326"/>
      <c r="J22" s="326"/>
      <c r="K22" s="326"/>
      <c r="L22" s="137">
        <v>14</v>
      </c>
      <c r="M22" s="65"/>
    </row>
    <row r="23" spans="1:15" x14ac:dyDescent="0.25">
      <c r="B23" s="64"/>
      <c r="C23" s="78">
        <v>14</v>
      </c>
      <c r="D23" s="364" t="s">
        <v>471</v>
      </c>
      <c r="E23" s="364"/>
      <c r="F23" s="364"/>
      <c r="G23" s="364"/>
      <c r="H23" s="364"/>
      <c r="I23" s="364"/>
      <c r="J23" s="364"/>
      <c r="K23" s="364"/>
      <c r="L23" s="137">
        <v>15</v>
      </c>
      <c r="M23" s="65"/>
    </row>
    <row r="24" spans="1:15" x14ac:dyDescent="0.25">
      <c r="B24" s="64"/>
      <c r="C24" s="78">
        <v>15</v>
      </c>
      <c r="D24" s="364" t="s">
        <v>459</v>
      </c>
      <c r="E24" s="364"/>
      <c r="F24" s="364"/>
      <c r="G24" s="364"/>
      <c r="H24" s="364"/>
      <c r="I24" s="364"/>
      <c r="J24" s="364"/>
      <c r="K24" s="364"/>
      <c r="L24" s="137"/>
      <c r="M24" s="65"/>
    </row>
    <row r="25" spans="1:15" x14ac:dyDescent="0.25">
      <c r="B25" s="64"/>
      <c r="C25" s="78">
        <v>16</v>
      </c>
      <c r="D25" s="364" t="s">
        <v>472</v>
      </c>
      <c r="E25" s="364"/>
      <c r="F25" s="364"/>
      <c r="G25" s="364"/>
      <c r="H25" s="364"/>
      <c r="I25" s="364"/>
      <c r="J25" s="364"/>
      <c r="K25" s="364"/>
      <c r="L25" s="137">
        <v>16</v>
      </c>
      <c r="M25" s="65"/>
    </row>
    <row r="26" spans="1:15" x14ac:dyDescent="0.25">
      <c r="B26" s="64"/>
      <c r="C26" s="78">
        <v>17</v>
      </c>
      <c r="D26" s="364" t="s">
        <v>473</v>
      </c>
      <c r="E26" s="364"/>
      <c r="F26" s="364"/>
      <c r="G26" s="364"/>
      <c r="H26" s="364"/>
      <c r="I26" s="364"/>
      <c r="J26" s="364"/>
      <c r="K26" s="364"/>
      <c r="L26" s="137">
        <v>17</v>
      </c>
      <c r="M26" s="65"/>
    </row>
    <row r="27" spans="1:15" x14ac:dyDescent="0.25">
      <c r="B27" s="64"/>
      <c r="C27" s="78">
        <v>18</v>
      </c>
      <c r="D27" s="364" t="s">
        <v>380</v>
      </c>
      <c r="E27" s="364"/>
      <c r="F27" s="364"/>
      <c r="G27" s="364"/>
      <c r="H27" s="364"/>
      <c r="I27" s="364"/>
      <c r="J27" s="364"/>
      <c r="K27" s="364"/>
      <c r="L27" s="137">
        <v>18</v>
      </c>
      <c r="M27" s="65"/>
    </row>
    <row r="28" spans="1:15" x14ac:dyDescent="0.25">
      <c r="B28" s="64"/>
      <c r="C28" s="78">
        <v>19</v>
      </c>
      <c r="D28" s="364" t="s">
        <v>474</v>
      </c>
      <c r="E28" s="364"/>
      <c r="F28" s="364"/>
      <c r="G28" s="364"/>
      <c r="H28" s="364"/>
      <c r="I28" s="364"/>
      <c r="J28" s="364"/>
      <c r="K28" s="364"/>
      <c r="L28" s="78"/>
      <c r="M28" s="65"/>
    </row>
    <row r="29" spans="1:15" x14ac:dyDescent="0.25">
      <c r="A29"/>
      <c r="B29" s="70"/>
      <c r="C29" s="78">
        <v>20</v>
      </c>
      <c r="D29" s="364" t="s">
        <v>381</v>
      </c>
      <c r="E29" s="364"/>
      <c r="F29" s="364"/>
      <c r="G29" s="364"/>
      <c r="H29" s="364"/>
      <c r="I29" s="364"/>
      <c r="J29" s="364"/>
      <c r="K29" s="364"/>
      <c r="L29" s="78"/>
      <c r="M29" s="71"/>
      <c r="N29"/>
      <c r="O29"/>
    </row>
    <row r="30" spans="1:15" x14ac:dyDescent="0.25">
      <c r="A30"/>
      <c r="B30" s="70"/>
      <c r="C30" s="78">
        <v>21</v>
      </c>
      <c r="D30" s="364" t="s">
        <v>382</v>
      </c>
      <c r="E30" s="364"/>
      <c r="F30" s="364"/>
      <c r="G30" s="364"/>
      <c r="H30" s="364"/>
      <c r="I30" s="364"/>
      <c r="J30" s="364"/>
      <c r="K30" s="364"/>
      <c r="L30" s="78"/>
      <c r="M30" s="71"/>
      <c r="N30"/>
      <c r="O30"/>
    </row>
    <row r="31" spans="1:15" x14ac:dyDescent="0.25">
      <c r="A31"/>
      <c r="B31" s="70"/>
      <c r="C31" s="78">
        <v>22</v>
      </c>
      <c r="D31" s="368" t="s">
        <v>475</v>
      </c>
      <c r="E31" s="368"/>
      <c r="F31" s="368"/>
      <c r="G31" s="368"/>
      <c r="H31" s="368"/>
      <c r="I31" s="368"/>
      <c r="J31" s="368"/>
      <c r="K31" s="368"/>
      <c r="L31" s="78"/>
      <c r="M31" s="71"/>
      <c r="N31"/>
      <c r="O31"/>
    </row>
    <row r="32" spans="1:15" x14ac:dyDescent="0.25">
      <c r="A32"/>
      <c r="B32" s="70"/>
      <c r="C32" s="78">
        <v>23</v>
      </c>
      <c r="D32" s="368" t="s">
        <v>383</v>
      </c>
      <c r="E32" s="368"/>
      <c r="F32" s="368"/>
      <c r="G32" s="368"/>
      <c r="H32" s="368"/>
      <c r="I32" s="368"/>
      <c r="J32" s="368"/>
      <c r="K32" s="368"/>
      <c r="L32" s="78"/>
      <c r="M32" s="71"/>
      <c r="N32"/>
      <c r="O32"/>
    </row>
    <row r="33" spans="1:15" x14ac:dyDescent="0.25">
      <c r="A33"/>
      <c r="B33" s="70"/>
      <c r="C33" s="78">
        <v>24</v>
      </c>
      <c r="D33" s="327" t="s">
        <v>476</v>
      </c>
      <c r="E33" s="327"/>
      <c r="F33" s="327"/>
      <c r="G33" s="327"/>
      <c r="H33" s="327"/>
      <c r="I33" s="327"/>
      <c r="J33" s="327"/>
      <c r="K33" s="327"/>
      <c r="L33" s="78"/>
      <c r="M33" s="71"/>
      <c r="N33"/>
      <c r="O33"/>
    </row>
    <row r="34" spans="1:15" x14ac:dyDescent="0.25">
      <c r="A34"/>
      <c r="B34" s="70"/>
      <c r="C34" s="78">
        <v>25</v>
      </c>
      <c r="D34" s="364" t="s">
        <v>477</v>
      </c>
      <c r="E34" s="364"/>
      <c r="F34" s="364"/>
      <c r="G34" s="364"/>
      <c r="H34" s="364"/>
      <c r="I34" s="364"/>
      <c r="J34" s="364"/>
      <c r="K34" s="364"/>
      <c r="L34" s="137"/>
      <c r="M34" s="71"/>
      <c r="N34"/>
      <c r="O34"/>
    </row>
    <row r="35" spans="1:15" x14ac:dyDescent="0.25">
      <c r="A35"/>
      <c r="B35" s="70"/>
      <c r="C35" s="78">
        <v>26</v>
      </c>
      <c r="D35" s="364" t="s">
        <v>384</v>
      </c>
      <c r="E35" s="364"/>
      <c r="F35" s="364"/>
      <c r="G35" s="364"/>
      <c r="H35" s="364"/>
      <c r="I35" s="364"/>
      <c r="J35" s="364"/>
      <c r="K35" s="364"/>
      <c r="L35" s="78"/>
      <c r="M35" s="71"/>
      <c r="N35"/>
      <c r="O35"/>
    </row>
    <row r="36" spans="1:15" x14ac:dyDescent="0.25">
      <c r="A36"/>
      <c r="B36" s="70"/>
      <c r="C36" s="78">
        <v>27</v>
      </c>
      <c r="D36" s="364" t="s">
        <v>478</v>
      </c>
      <c r="E36" s="364"/>
      <c r="F36" s="364"/>
      <c r="G36" s="364"/>
      <c r="H36" s="364"/>
      <c r="I36" s="364"/>
      <c r="J36" s="364"/>
      <c r="K36" s="364"/>
      <c r="L36" s="78"/>
      <c r="M36" s="71"/>
      <c r="N36"/>
      <c r="O36"/>
    </row>
    <row r="37" spans="1:15" x14ac:dyDescent="0.25">
      <c r="A37"/>
      <c r="B37" s="70"/>
      <c r="C37" s="78">
        <v>28</v>
      </c>
      <c r="D37" s="364" t="s">
        <v>479</v>
      </c>
      <c r="E37" s="364"/>
      <c r="F37" s="364"/>
      <c r="G37" s="364"/>
      <c r="H37" s="364"/>
      <c r="I37" s="364"/>
      <c r="J37" s="364"/>
      <c r="K37" s="364"/>
      <c r="L37" s="78"/>
      <c r="M37" s="71"/>
      <c r="N37"/>
      <c r="O37"/>
    </row>
    <row r="38" spans="1:15" x14ac:dyDescent="0.25">
      <c r="A38"/>
      <c r="B38" s="70"/>
      <c r="C38" s="78">
        <v>29</v>
      </c>
      <c r="D38" s="326" t="s">
        <v>480</v>
      </c>
      <c r="E38" s="326"/>
      <c r="F38" s="326"/>
      <c r="G38" s="326"/>
      <c r="H38" s="326"/>
      <c r="I38" s="326"/>
      <c r="J38" s="326"/>
      <c r="K38" s="326"/>
      <c r="L38" s="78"/>
      <c r="M38" s="71"/>
      <c r="N38"/>
      <c r="O38"/>
    </row>
    <row r="39" spans="1:15" x14ac:dyDescent="0.25">
      <c r="A39"/>
      <c r="B39" s="70"/>
      <c r="C39" s="78">
        <v>30</v>
      </c>
      <c r="D39" s="364" t="s">
        <v>481</v>
      </c>
      <c r="E39" s="364"/>
      <c r="F39" s="364"/>
      <c r="G39" s="364"/>
      <c r="H39" s="364"/>
      <c r="I39" s="364"/>
      <c r="J39" s="364"/>
      <c r="K39" s="364"/>
      <c r="L39" s="137">
        <v>19</v>
      </c>
      <c r="M39" s="71"/>
      <c r="N39"/>
      <c r="O39"/>
    </row>
    <row r="40" spans="1:15" x14ac:dyDescent="0.25">
      <c r="A40"/>
      <c r="B40" s="70"/>
      <c r="C40" s="78">
        <v>31</v>
      </c>
      <c r="D40" s="364" t="s">
        <v>482</v>
      </c>
      <c r="E40" s="364"/>
      <c r="F40" s="364"/>
      <c r="G40" s="364"/>
      <c r="H40" s="364"/>
      <c r="I40" s="364"/>
      <c r="J40" s="364"/>
      <c r="K40" s="364"/>
      <c r="L40" s="78"/>
      <c r="M40" s="71"/>
      <c r="N40"/>
      <c r="O40"/>
    </row>
    <row r="41" spans="1:15" x14ac:dyDescent="0.25">
      <c r="A41"/>
      <c r="B41" s="70"/>
      <c r="C41" s="78">
        <v>32</v>
      </c>
      <c r="D41" s="364" t="s">
        <v>406</v>
      </c>
      <c r="E41" s="364"/>
      <c r="F41" s="364"/>
      <c r="G41" s="364"/>
      <c r="H41" s="364"/>
      <c r="I41" s="364"/>
      <c r="J41" s="364"/>
      <c r="K41" s="364"/>
      <c r="L41" s="78"/>
      <c r="M41" s="71"/>
      <c r="N41"/>
      <c r="O41"/>
    </row>
    <row r="42" spans="1:15" x14ac:dyDescent="0.25">
      <c r="A42"/>
      <c r="B42" s="70"/>
      <c r="C42" s="78">
        <v>33</v>
      </c>
      <c r="D42" s="364" t="s">
        <v>387</v>
      </c>
      <c r="E42" s="364"/>
      <c r="F42" s="364"/>
      <c r="G42" s="364"/>
      <c r="H42" s="364"/>
      <c r="I42" s="364"/>
      <c r="J42" s="364"/>
      <c r="K42" s="364"/>
      <c r="L42" s="78"/>
      <c r="M42" s="71"/>
      <c r="N42"/>
      <c r="O42"/>
    </row>
    <row r="43" spans="1:15" x14ac:dyDescent="0.25">
      <c r="A43"/>
      <c r="B43" s="70"/>
      <c r="C43" s="78">
        <v>34</v>
      </c>
      <c r="D43" s="366" t="s">
        <v>385</v>
      </c>
      <c r="E43" s="364"/>
      <c r="F43" s="364"/>
      <c r="G43" s="364"/>
      <c r="H43" s="364"/>
      <c r="I43" s="364"/>
      <c r="J43" s="364"/>
      <c r="K43" s="367"/>
      <c r="L43" s="137">
        <v>20</v>
      </c>
      <c r="M43" s="71"/>
      <c r="N43"/>
      <c r="O43"/>
    </row>
    <row r="44" spans="1:15" x14ac:dyDescent="0.25">
      <c r="A44"/>
      <c r="B44" s="70"/>
      <c r="C44" s="78">
        <v>35</v>
      </c>
      <c r="D44" s="366" t="s">
        <v>483</v>
      </c>
      <c r="E44" s="364"/>
      <c r="F44" s="364"/>
      <c r="G44" s="364"/>
      <c r="H44" s="364"/>
      <c r="I44" s="364"/>
      <c r="J44" s="364"/>
      <c r="K44" s="367"/>
      <c r="L44" s="78"/>
      <c r="M44" s="71"/>
      <c r="N44"/>
      <c r="O44"/>
    </row>
    <row r="45" spans="1:15" x14ac:dyDescent="0.25">
      <c r="A45"/>
      <c r="B45" s="70"/>
      <c r="C45" s="78">
        <v>36</v>
      </c>
      <c r="D45" s="366" t="s">
        <v>484</v>
      </c>
      <c r="E45" s="364"/>
      <c r="F45" s="364"/>
      <c r="G45" s="364"/>
      <c r="H45" s="364"/>
      <c r="I45" s="364"/>
      <c r="J45" s="364"/>
      <c r="K45" s="367"/>
      <c r="L45" s="78"/>
      <c r="M45" s="71"/>
      <c r="N45"/>
      <c r="O45"/>
    </row>
    <row r="46" spans="1:15" x14ac:dyDescent="0.25">
      <c r="A46"/>
      <c r="B46" s="70"/>
      <c r="C46" s="78">
        <v>37</v>
      </c>
      <c r="D46" s="364" t="s">
        <v>485</v>
      </c>
      <c r="E46" s="364"/>
      <c r="F46" s="364"/>
      <c r="G46" s="364"/>
      <c r="H46" s="364"/>
      <c r="I46" s="364"/>
      <c r="J46" s="364"/>
      <c r="K46" s="364"/>
      <c r="L46" s="78"/>
      <c r="M46" s="71"/>
      <c r="N46"/>
      <c r="O46"/>
    </row>
    <row r="47" spans="1:15" x14ac:dyDescent="0.25">
      <c r="A47"/>
      <c r="B47" s="70"/>
      <c r="C47" s="78">
        <v>38</v>
      </c>
      <c r="D47" s="364" t="s">
        <v>486</v>
      </c>
      <c r="E47" s="364"/>
      <c r="F47" s="364"/>
      <c r="G47" s="364"/>
      <c r="H47" s="364"/>
      <c r="I47" s="364"/>
      <c r="J47" s="364"/>
      <c r="K47" s="364"/>
      <c r="L47" s="137"/>
      <c r="M47" s="71"/>
      <c r="N47"/>
      <c r="O47"/>
    </row>
    <row r="48" spans="1:15" x14ac:dyDescent="0.25">
      <c r="A48"/>
      <c r="B48" s="70"/>
      <c r="C48" s="78">
        <v>39</v>
      </c>
      <c r="D48" s="364" t="s">
        <v>487</v>
      </c>
      <c r="E48" s="364"/>
      <c r="F48" s="364"/>
      <c r="G48" s="364"/>
      <c r="H48" s="364"/>
      <c r="I48" s="364"/>
      <c r="J48" s="364"/>
      <c r="K48" s="364"/>
      <c r="L48" s="78"/>
      <c r="M48" s="71"/>
      <c r="N48"/>
      <c r="O48"/>
    </row>
    <row r="49" spans="2:13" x14ac:dyDescent="0.25">
      <c r="B49" s="64"/>
      <c r="C49" s="78"/>
      <c r="D49" s="365"/>
      <c r="E49" s="365"/>
      <c r="F49" s="365"/>
      <c r="G49" s="365"/>
      <c r="H49" s="365"/>
      <c r="I49" s="365"/>
      <c r="J49" s="365"/>
      <c r="K49" s="365"/>
      <c r="L49" s="78"/>
      <c r="M49" s="65"/>
    </row>
    <row r="50" spans="2:13" ht="15.75" thickBot="1" x14ac:dyDescent="0.3">
      <c r="B50" s="72"/>
      <c r="C50" s="73"/>
      <c r="D50" s="73"/>
      <c r="E50" s="73"/>
      <c r="F50" s="73"/>
      <c r="G50" s="73"/>
      <c r="H50" s="73"/>
      <c r="I50" s="73"/>
      <c r="J50" s="73"/>
      <c r="K50" s="73"/>
      <c r="L50" s="115"/>
      <c r="M50" s="74"/>
    </row>
    <row r="51" spans="2:13" x14ac:dyDescent="0.25">
      <c r="C51" s="1"/>
      <c r="L51" s="112"/>
    </row>
    <row r="52" spans="2:13" x14ac:dyDescent="0.25">
      <c r="C52" s="1"/>
      <c r="L52" s="112"/>
    </row>
    <row r="53" spans="2:13" x14ac:dyDescent="0.25">
      <c r="C53" s="1"/>
      <c r="L53" s="112"/>
    </row>
    <row r="54" spans="2:13" x14ac:dyDescent="0.25">
      <c r="C54" s="1"/>
      <c r="L54" s="112"/>
    </row>
    <row r="55" spans="2:13" x14ac:dyDescent="0.25">
      <c r="C55" s="1"/>
      <c r="L55" s="112"/>
    </row>
    <row r="56" spans="2:13" x14ac:dyDescent="0.25">
      <c r="C56" s="1"/>
      <c r="L56" s="112"/>
    </row>
    <row r="57" spans="2:13" x14ac:dyDescent="0.25">
      <c r="C57" s="1"/>
      <c r="L57" s="112"/>
    </row>
    <row r="58" spans="2:13" x14ac:dyDescent="0.25">
      <c r="C58" s="1"/>
      <c r="L58" s="112"/>
    </row>
    <row r="59" spans="2:13" x14ac:dyDescent="0.25">
      <c r="C59" s="1"/>
      <c r="L59" s="112"/>
    </row>
    <row r="60" spans="2:13" x14ac:dyDescent="0.25">
      <c r="C60" s="1"/>
      <c r="L60" s="112"/>
    </row>
    <row r="61" spans="2:13" x14ac:dyDescent="0.25">
      <c r="C61" s="1"/>
      <c r="L61" s="112"/>
    </row>
    <row r="62" spans="2:13" x14ac:dyDescent="0.25">
      <c r="C62" s="1"/>
      <c r="L62" s="112"/>
    </row>
    <row r="63" spans="2:13" x14ac:dyDescent="0.25">
      <c r="C63" s="1"/>
      <c r="L63" s="112"/>
    </row>
    <row r="64" spans="2:13" x14ac:dyDescent="0.25">
      <c r="C64" s="1"/>
      <c r="L64" s="112"/>
    </row>
    <row r="65" spans="3:12" x14ac:dyDescent="0.25">
      <c r="C65" s="1"/>
      <c r="L65" s="112"/>
    </row>
    <row r="66" spans="3:12" x14ac:dyDescent="0.25">
      <c r="C66" s="1"/>
      <c r="L66" s="112"/>
    </row>
    <row r="67" spans="3:12" x14ac:dyDescent="0.25">
      <c r="C67" s="1"/>
      <c r="L67" s="112"/>
    </row>
    <row r="68" spans="3:12" x14ac:dyDescent="0.25">
      <c r="C68" s="1"/>
      <c r="L68" s="112"/>
    </row>
    <row r="69" spans="3:12" x14ac:dyDescent="0.25">
      <c r="C69" s="1"/>
      <c r="L69" s="112"/>
    </row>
    <row r="70" spans="3:12" x14ac:dyDescent="0.25">
      <c r="C70" s="1"/>
      <c r="L70" s="112"/>
    </row>
    <row r="71" spans="3:12" x14ac:dyDescent="0.25">
      <c r="C71" s="1"/>
      <c r="L71" s="112"/>
    </row>
    <row r="72" spans="3:12" x14ac:dyDescent="0.25">
      <c r="C72" s="1"/>
      <c r="L72" s="112"/>
    </row>
    <row r="73" spans="3:12" x14ac:dyDescent="0.25">
      <c r="C73" s="1"/>
      <c r="L73" s="112"/>
    </row>
    <row r="74" spans="3:12" x14ac:dyDescent="0.25">
      <c r="C74" s="1"/>
      <c r="L74" s="112"/>
    </row>
    <row r="75" spans="3:12" x14ac:dyDescent="0.25">
      <c r="C75" s="1"/>
      <c r="L75" s="112"/>
    </row>
    <row r="76" spans="3:12" x14ac:dyDescent="0.25">
      <c r="C76" s="1"/>
      <c r="L76" s="112"/>
    </row>
    <row r="77" spans="3:12" x14ac:dyDescent="0.25">
      <c r="C77" s="1"/>
      <c r="L77" s="112"/>
    </row>
    <row r="78" spans="3:12" x14ac:dyDescent="0.25">
      <c r="C78" s="1"/>
      <c r="L78" s="112"/>
    </row>
    <row r="79" spans="3:12" x14ac:dyDescent="0.25">
      <c r="C79" s="1"/>
      <c r="L79" s="112"/>
    </row>
    <row r="80" spans="3:12" x14ac:dyDescent="0.25">
      <c r="C80" s="1"/>
      <c r="L80" s="112"/>
    </row>
    <row r="81" spans="3:12" x14ac:dyDescent="0.25">
      <c r="C81" s="1"/>
      <c r="L81" s="112"/>
    </row>
    <row r="82" spans="3:12" x14ac:dyDescent="0.25">
      <c r="C82" s="1"/>
      <c r="L82" s="112"/>
    </row>
    <row r="83" spans="3:12" x14ac:dyDescent="0.25">
      <c r="C83" s="1"/>
      <c r="L83" s="112"/>
    </row>
    <row r="84" spans="3:12" x14ac:dyDescent="0.25">
      <c r="C84" s="1"/>
      <c r="L84" s="112"/>
    </row>
    <row r="85" spans="3:12" x14ac:dyDescent="0.25">
      <c r="C85" s="1"/>
      <c r="L85" s="112"/>
    </row>
    <row r="86" spans="3:12" x14ac:dyDescent="0.25">
      <c r="C86" s="1"/>
      <c r="L86" s="112"/>
    </row>
    <row r="87" spans="3:12" x14ac:dyDescent="0.25">
      <c r="C87" s="1"/>
      <c r="L87" s="112"/>
    </row>
    <row r="88" spans="3:12" x14ac:dyDescent="0.25">
      <c r="C88" s="1"/>
      <c r="L88" s="112"/>
    </row>
    <row r="89" spans="3:12" x14ac:dyDescent="0.25">
      <c r="C89" s="1"/>
      <c r="L89" s="112"/>
    </row>
    <row r="90" spans="3:12" x14ac:dyDescent="0.25">
      <c r="C90" s="1"/>
      <c r="L90" s="112"/>
    </row>
    <row r="91" spans="3:12" x14ac:dyDescent="0.25">
      <c r="C91" s="1"/>
      <c r="L91" s="112"/>
    </row>
    <row r="92" spans="3:12" x14ac:dyDescent="0.25">
      <c r="C92" s="1"/>
      <c r="L92" s="112"/>
    </row>
    <row r="93" spans="3:12" x14ac:dyDescent="0.25">
      <c r="C93" s="1"/>
      <c r="L93" s="112"/>
    </row>
    <row r="94" spans="3:12" x14ac:dyDescent="0.25">
      <c r="C94" s="1"/>
      <c r="L94" s="112"/>
    </row>
    <row r="95" spans="3:12" x14ac:dyDescent="0.25">
      <c r="C95" s="1"/>
      <c r="L95" s="112"/>
    </row>
    <row r="96" spans="3:12" x14ac:dyDescent="0.25">
      <c r="C96" s="1"/>
      <c r="L96" s="112"/>
    </row>
    <row r="97" spans="3:12" x14ac:dyDescent="0.25">
      <c r="C97" s="1"/>
      <c r="L97" s="112"/>
    </row>
    <row r="98" spans="3:12" x14ac:dyDescent="0.25">
      <c r="C98" s="1"/>
      <c r="L98" s="112"/>
    </row>
    <row r="99" spans="3:12" x14ac:dyDescent="0.25">
      <c r="C99" s="1"/>
      <c r="L99" s="112"/>
    </row>
    <row r="100" spans="3:12" x14ac:dyDescent="0.25">
      <c r="C100" s="1"/>
      <c r="L100" s="112"/>
    </row>
    <row r="101" spans="3:12" x14ac:dyDescent="0.25">
      <c r="C101" s="1"/>
      <c r="L101" s="112"/>
    </row>
    <row r="102" spans="3:12" x14ac:dyDescent="0.25">
      <c r="C102" s="1"/>
      <c r="L102" s="112"/>
    </row>
    <row r="103" spans="3:12" x14ac:dyDescent="0.25">
      <c r="C103" s="1"/>
      <c r="L103" s="112"/>
    </row>
    <row r="104" spans="3:12" x14ac:dyDescent="0.25">
      <c r="C104" s="1"/>
      <c r="L104" s="112"/>
    </row>
    <row r="105" spans="3:12" x14ac:dyDescent="0.25">
      <c r="C105" s="1"/>
      <c r="L105" s="112"/>
    </row>
    <row r="106" spans="3:12" x14ac:dyDescent="0.25">
      <c r="C106" s="1"/>
      <c r="L106" s="112"/>
    </row>
    <row r="107" spans="3:12" x14ac:dyDescent="0.25">
      <c r="C107" s="1"/>
      <c r="L107" s="112"/>
    </row>
    <row r="108" spans="3:12" x14ac:dyDescent="0.25">
      <c r="C108" s="1"/>
      <c r="L108" s="112"/>
    </row>
    <row r="109" spans="3:12" x14ac:dyDescent="0.25">
      <c r="C109" s="1"/>
      <c r="L109" s="112"/>
    </row>
    <row r="110" spans="3:12" x14ac:dyDescent="0.25">
      <c r="C110" s="1"/>
      <c r="L110" s="112"/>
    </row>
    <row r="111" spans="3:12" x14ac:dyDescent="0.25">
      <c r="C111" s="1"/>
      <c r="L111" s="112"/>
    </row>
    <row r="112" spans="3:12" x14ac:dyDescent="0.25">
      <c r="C112" s="1"/>
      <c r="L112" s="112"/>
    </row>
    <row r="113" spans="3:12" x14ac:dyDescent="0.25">
      <c r="C113" s="1"/>
      <c r="L113" s="112"/>
    </row>
    <row r="114" spans="3:12" x14ac:dyDescent="0.25">
      <c r="C114" s="1"/>
      <c r="L114" s="112"/>
    </row>
    <row r="115" spans="3:12" x14ac:dyDescent="0.25">
      <c r="C115" s="1"/>
      <c r="L115" s="112"/>
    </row>
    <row r="116" spans="3:12" x14ac:dyDescent="0.25">
      <c r="C116" s="1"/>
      <c r="L116" s="112"/>
    </row>
    <row r="117" spans="3:12" x14ac:dyDescent="0.25">
      <c r="C117" s="1"/>
      <c r="L117" s="112"/>
    </row>
    <row r="118" spans="3:12" x14ac:dyDescent="0.25">
      <c r="C118" s="1"/>
      <c r="L118" s="112"/>
    </row>
    <row r="119" spans="3:12" x14ac:dyDescent="0.25">
      <c r="C119" s="1"/>
      <c r="L119" s="112"/>
    </row>
    <row r="120" spans="3:12" x14ac:dyDescent="0.25">
      <c r="C120" s="1"/>
      <c r="L120" s="112"/>
    </row>
    <row r="121" spans="3:12" x14ac:dyDescent="0.25">
      <c r="C121" s="1"/>
      <c r="L121" s="112"/>
    </row>
    <row r="122" spans="3:12" x14ac:dyDescent="0.25">
      <c r="C122" s="1"/>
      <c r="L122" s="112"/>
    </row>
    <row r="123" spans="3:12" x14ac:dyDescent="0.25">
      <c r="C123" s="1"/>
      <c r="L123" s="112"/>
    </row>
    <row r="124" spans="3:12" x14ac:dyDescent="0.25">
      <c r="C124" s="1"/>
      <c r="L124" s="112"/>
    </row>
    <row r="125" spans="3:12" x14ac:dyDescent="0.25">
      <c r="C125" s="1"/>
      <c r="L125" s="112"/>
    </row>
    <row r="126" spans="3:12" x14ac:dyDescent="0.25">
      <c r="C126" s="1"/>
      <c r="L126" s="112"/>
    </row>
    <row r="127" spans="3:12" x14ac:dyDescent="0.25">
      <c r="C127" s="1"/>
      <c r="L127" s="112"/>
    </row>
    <row r="128" spans="3:12" x14ac:dyDescent="0.25">
      <c r="C128" s="1"/>
      <c r="L128" s="112"/>
    </row>
    <row r="129" spans="3:12" x14ac:dyDescent="0.25">
      <c r="C129" s="1"/>
      <c r="L129" s="112"/>
    </row>
    <row r="130" spans="3:12" x14ac:dyDescent="0.25">
      <c r="C130" s="1"/>
      <c r="L130" s="112"/>
    </row>
    <row r="131" spans="3:12" x14ac:dyDescent="0.25">
      <c r="C131" s="1"/>
      <c r="L131" s="112"/>
    </row>
    <row r="132" spans="3:12" x14ac:dyDescent="0.25">
      <c r="C132" s="1"/>
      <c r="L132" s="112"/>
    </row>
    <row r="133" spans="3:12" x14ac:dyDescent="0.25">
      <c r="C133" s="1"/>
      <c r="L133" s="112"/>
    </row>
    <row r="134" spans="3:12" x14ac:dyDescent="0.25">
      <c r="C134" s="1"/>
      <c r="L134" s="112"/>
    </row>
  </sheetData>
  <mergeCells count="41">
    <mergeCell ref="D11:K11"/>
    <mergeCell ref="C3:L3"/>
    <mergeCell ref="C4:L4"/>
    <mergeCell ref="C5:L5"/>
    <mergeCell ref="D9:K9"/>
    <mergeCell ref="D10:K10"/>
    <mergeCell ref="D25:K25"/>
    <mergeCell ref="D12:K12"/>
    <mergeCell ref="D13:K13"/>
    <mergeCell ref="D14:K14"/>
    <mergeCell ref="D15:K15"/>
    <mergeCell ref="D16:K16"/>
    <mergeCell ref="D17:K17"/>
    <mergeCell ref="D19:K19"/>
    <mergeCell ref="D20:K20"/>
    <mergeCell ref="D21:K21"/>
    <mergeCell ref="D24:K24"/>
    <mergeCell ref="D23:K23"/>
    <mergeCell ref="D18:K18"/>
    <mergeCell ref="D26:K26"/>
    <mergeCell ref="D27:K27"/>
    <mergeCell ref="D28:K28"/>
    <mergeCell ref="D29:K29"/>
    <mergeCell ref="D30:K30"/>
    <mergeCell ref="D31:K31"/>
    <mergeCell ref="D32:K32"/>
    <mergeCell ref="D34:K34"/>
    <mergeCell ref="D35:K35"/>
    <mergeCell ref="D36:K36"/>
    <mergeCell ref="D37:K37"/>
    <mergeCell ref="D47:K47"/>
    <mergeCell ref="D48:K48"/>
    <mergeCell ref="D49:K49"/>
    <mergeCell ref="D39:K39"/>
    <mergeCell ref="D40:K40"/>
    <mergeCell ref="D42:K42"/>
    <mergeCell ref="D45:K45"/>
    <mergeCell ref="D46:K46"/>
    <mergeCell ref="D41:K41"/>
    <mergeCell ref="D43:K43"/>
    <mergeCell ref="D44:K44"/>
  </mergeCells>
  <hyperlinks>
    <hyperlink ref="D11:H11" location="'Table 2'!A1" display="Sectoral Distribution of CIRPs as on September 30, 2020" xr:uid="{00000000-0004-0000-0100-000000000000}"/>
    <hyperlink ref="D12:H12" location="'Table 3'!A1" display="Initiation of Corporate Insolvency Resolution Process" xr:uid="{00000000-0004-0000-0100-000001000000}"/>
    <hyperlink ref="D19:F19" location="'Table 10'!A1" display="Details of Closed Liquidations " xr:uid="{00000000-0004-0000-0100-000007000000}"/>
    <hyperlink ref="D20:F20" location="'Table 11'!A1" display="Reasons for Liquidations" xr:uid="{00000000-0004-0000-0100-000008000000}"/>
    <hyperlink ref="D21:F21" location="'Table 12'!A1" display="Claims in Liquidation Process" xr:uid="{00000000-0004-0000-0100-000009000000}"/>
    <hyperlink ref="D24:F24" location="'Table 13'!A1" display="Twelve Large Accounts " xr:uid="{00000000-0004-0000-0100-00000A000000}"/>
    <hyperlink ref="D25:I25" location="'Table 14'!A1" display="Commencement of Voluntary Liquidations till September 30, 2020" xr:uid="{00000000-0004-0000-0100-00000B000000}"/>
    <hyperlink ref="D26:H26" location="'Table 15'!A1" display="Status of Voluntary Liquidations as on September 30, 2020" xr:uid="{00000000-0004-0000-0100-00000C000000}"/>
    <hyperlink ref="D27:G27" location="'Table 16 '!A1" display="Reasons for Voluntary Liquidations" xr:uid="{00000000-0004-0000-0100-00000D000000}"/>
    <hyperlink ref="D28:H28" location="'Table 17'!A1" display="Details of 739 Liquidations (excludes 8 withdrawals)" xr:uid="{00000000-0004-0000-0100-00000E000000}"/>
    <hyperlink ref="D29:G29" location="'Table 18'!A1" display="Realisations under Voluntary Liquidation" xr:uid="{00000000-0004-0000-0100-00000F000000}"/>
    <hyperlink ref="D30:I30" location="'Table 19'!A1" display="Average time for approval of Resolution Plans/Orders for Liquidation" xr:uid="{00000000-0004-0000-0100-000010000000}"/>
    <hyperlink ref="D31:I31" location="'Table 20'!A1" display="Corporate Liquidation Accounts as on September 30, 2020" xr:uid="{00000000-0004-0000-0100-000011000000}"/>
    <hyperlink ref="D34:H34" location="'Table 21'!A1" display="Registered IPs and AFAs as on September 30, 2020" xr:uid="{00000000-0004-0000-0100-000012000000}"/>
    <hyperlink ref="D35:H35" location="'Table 22'!A1" display="Registration and Cancellation of Registrations of IPs " xr:uid="{00000000-0004-0000-0100-000013000000}"/>
    <hyperlink ref="D36:I36" location="'Table 23'!A1" display="Distribution of IPs as per their Eligibility as on September 30, 2020" xr:uid="{00000000-0004-0000-0100-000014000000}"/>
    <hyperlink ref="D37:G37" location="'Table 24'!A1" display="Age Profile of IPs as on September 30, 2020" xr:uid="{00000000-0004-0000-0100-000015000000}"/>
    <hyperlink ref="D39:I39" location="'Table 26'!A1" display="Replacement of IRP with RP as on September 30, 2020" xr:uid="{00000000-0004-0000-0100-000016000000}"/>
    <hyperlink ref="D40:F40" location="'Table 27'!A1" display="IPEs as on September 30, 2020" xr:uid="{00000000-0004-0000-0100-000017000000}"/>
    <hyperlink ref="D45:G45" location="'Table 28'!A1" display=" Details of information with NeSL" xr:uid="{00000000-0004-0000-0100-000018000000}"/>
    <hyperlink ref="D46:H46" location="'Table 29 A'!A1" display="Registered Valuers as on September 30, 2020" xr:uid="{00000000-0004-0000-0100-000019000000}"/>
    <hyperlink ref="D47:H47" location="'Table 29 B'!A1" display="Registered Valuers (Entities) as on September 30, 2020" xr:uid="{00000000-0004-0000-0100-00001A000000}"/>
    <hyperlink ref="D48:H48" location="'Table 30'!A1" display="Registration of RVs till September 30, 2020" xr:uid="{00000000-0004-0000-0100-00001B000000}"/>
    <hyperlink ref="D11:I11" location="'Table 2'!A1" display="Sectoral Distribution of CIRPs as on December 31, 2020" xr:uid="{00000000-0004-0000-0100-00001C000000}"/>
    <hyperlink ref="D25:K25" location="'Table 16'!A1" display="Commencement of Voluntary Liquidations till June 30, 2022" xr:uid="{00000000-0004-0000-0100-000022000000}"/>
    <hyperlink ref="D26:K26" location="'Table 17'!A1" display="Status of Voluntary Liquidations as on June 30, 2022" xr:uid="{00000000-0004-0000-0100-000023000000}"/>
    <hyperlink ref="D28:K28" location="'Table 19'!A1" display="Details of 1285 Voluntary Liquidations" xr:uid="{00000000-0004-0000-0100-000024000000}"/>
    <hyperlink ref="D31:K31" location="'Table 22'!A1" display="Corporate Liquidation Accounts as on June 30, 2022" xr:uid="{00000000-0004-0000-0100-000025000000}"/>
    <hyperlink ref="D32:K32" location="'Table 23'!A1" display="Insolvency Resolution of Personal Guarantors " xr:uid="{00000000-0004-0000-0100-000026000000}"/>
    <hyperlink ref="D34:K34" location="'Table 25'!A1" display="Registered IPs and AFAs as on June 30, 2022" xr:uid="{00000000-0004-0000-0100-000027000000}"/>
    <hyperlink ref="D35:K35" location="'Table 26'!A1" display="Registration and Cancellation of Registrations of IPs " xr:uid="{00000000-0004-0000-0100-000028000000}"/>
    <hyperlink ref="D36:K36" location="'Table 27'!A1" display="Distribution of IPs as per their Eligibility as on June 30, 2022" xr:uid="{00000000-0004-0000-0100-000029000000}"/>
    <hyperlink ref="D37:K37" location="'Table 28'!A1" display="Age Profile of IPs as on June 30, 2022" xr:uid="{00000000-0004-0000-0100-00002A000000}"/>
    <hyperlink ref="D39:K39" location="'Table 30'!A1" display="Replacement of IRP with RP as on June 30, 2022" xr:uid="{00000000-0004-0000-0100-00002B000000}"/>
    <hyperlink ref="D40:K40" location="'Table 31'!A1" display="IPEs as on June 30, 2022" xr:uid="{00000000-0004-0000-0100-00002C000000}"/>
    <hyperlink ref="D42:K42" location="'Table 33'!A1" display="CPE hours earned by the IPs" xr:uid="{00000000-0004-0000-0100-00002D000000}"/>
    <hyperlink ref="D45:K45" location="'Table 36'!A1" display="Registered Valuers (Entities) as on June 30, 2022" xr:uid="{00000000-0004-0000-0100-00002E000000}"/>
    <hyperlink ref="D46:K46" location="'Table 37'!A1" display="Registration of RVs till June 30, 2022" xr:uid="{00000000-0004-0000-0100-00002F000000}"/>
    <hyperlink ref="D47:K47" location="'Table 38'!A1" display="Region Wise Registered Valuers as on June 30, 2022" xr:uid="{00000000-0004-0000-0100-000030000000}"/>
    <hyperlink ref="D48:K48" location="'Table 39'!A1" display="Age profile of RVs as on June 30, 2022" xr:uid="{00000000-0004-0000-0100-000031000000}"/>
    <hyperlink ref="D24:K24" location="'Table 15'!A1" display="Details of Avoidance Applications and Disposal" xr:uid="{00000000-0004-0000-0100-000034000000}"/>
    <hyperlink ref="D27:K27" location="'Table 18'!A1" display="Reasons for Voluntary Liquidations" xr:uid="{00000000-0004-0000-0100-000035000000}"/>
    <hyperlink ref="D29:K29" location="'Table 20'!A1" display="Realisations under Voluntary Liquidation" xr:uid="{00000000-0004-0000-0100-000036000000}"/>
    <hyperlink ref="D30:K30" location="'Table 21'!A1" display="Average time for approval of Resolution Plans/Orders for Liquidation" xr:uid="{00000000-0004-0000-0100-000037000000}"/>
    <hyperlink ref="D44" location="'TABLE 32 A'!A1" display="Registered Valuers as on June 30, 2021" xr:uid="{00000000-0004-0000-0100-000038000000}"/>
    <hyperlink ref="D43:G43" location="'TABLE 31'!A1" display="CPE Hours earned by the IPs" xr:uid="{00000000-0004-0000-0100-000039000000}"/>
    <hyperlink ref="D41" location="'TABLE 30A'!A1" display=" Activities by IPAs" xr:uid="{00000000-0004-0000-0100-00003A000000}"/>
    <hyperlink ref="D10:G10" location="'Table 1'!A1" display="Corporate Insolvency Resolution Process" xr:uid="{00000000-0004-0000-0100-00003B000000}"/>
    <hyperlink ref="D41:K41" location="'Table 32'!A1" display="Activities by IPAs" xr:uid="{00000000-0004-0000-0100-00003D000000}"/>
    <hyperlink ref="D44:K44" location="'Table 35'!A1" display="Registered Valuers as on June 30, 2022" xr:uid="{00000000-0004-0000-0100-00003E000000}"/>
    <hyperlink ref="L11" location="'Table 2'!A1" display="3, 4, 5, 6" xr:uid="{00000000-0004-0000-0100-00003F000000}"/>
    <hyperlink ref="L12" location="'Table 3'!A1" display="'Table 3'!A1" xr:uid="{00000000-0004-0000-0100-000040000000}"/>
    <hyperlink ref="L15" location="'Table 6'!A1" display="'Table 6'!A1" xr:uid="{00000000-0004-0000-0100-000043000000}"/>
    <hyperlink ref="L16" location="'Table 7'!A1" display="9, 10" xr:uid="{00000000-0004-0000-0100-000044000000}"/>
    <hyperlink ref="L20" location="'Table 11'!A1" display="'Table 11'!A1" xr:uid="{00000000-0004-0000-0100-000046000000}"/>
    <hyperlink ref="L25" location="'Table 16'!A1" display="'Table 16'!A1" xr:uid="{00000000-0004-0000-0100-000048000000}"/>
    <hyperlink ref="L26" location="'Table 17'!A1" display="'Table 17'!A1" xr:uid="{00000000-0004-0000-0100-000049000000}"/>
    <hyperlink ref="L27" location="'Table 18'!A1" display="'Table 18'!A1" xr:uid="{00000000-0004-0000-0100-00004A000000}"/>
    <hyperlink ref="L43" location="'Table 34'!A1" display="'Table 34'!A1" xr:uid="{00000000-0004-0000-0100-00004C000000}"/>
    <hyperlink ref="L10" location="'Table 1'!A1" display="1, 2" xr:uid="{00000000-0004-0000-0100-00004D000000}"/>
    <hyperlink ref="D43:K43" location="'Table 34'!A1" display="Details of information with NeSL" xr:uid="{00000000-0004-0000-0100-00004E000000}"/>
    <hyperlink ref="D13:J13" location="'Table 4'!A1" display="Outcome of CIRPs, initiated Stakeholder-wise, as on December 31, 2020" xr:uid="{00000000-0004-0000-0100-00001D000000}"/>
    <hyperlink ref="D13:I13" location="'Table 4'!A1" display="Outcome of CIRPs, initiated Stakeholder-wise, as on September 30, 2020" xr:uid="{00000000-0004-0000-0100-000002000000}"/>
    <hyperlink ref="D14:F14" location="'Table 8'!A1" display="CIRPs Yielding Resolution" xr:uid="{667BB2F1-27AB-449D-AAFB-61E2FE52E347}"/>
    <hyperlink ref="D15:F15" location="'Table 8'!A1" display="CIRPs Yielding Resolution" xr:uid="{278C742E-6A74-40DF-BE74-6BDDA7226AB2}"/>
    <hyperlink ref="D18:I18" location="'Table 7'!A1" display="CIRPs Ending with Orders for Liquidation till September 30, 2020" xr:uid="{8C323187-9420-418C-9774-ED296D037F8B}"/>
    <hyperlink ref="D18:K18" location="'Table 9'!A1" display="Details of Closed Liquidations" xr:uid="{09D8821C-39EA-43BC-9DB6-A74BC353F55C}"/>
    <hyperlink ref="D16:H16" location="'Table 6'!A1" display="Closure of CIRP by Withdrawal till September 30, 2020" xr:uid="{27E182F4-FDC4-40CC-BD55-CD0C188072D8}"/>
    <hyperlink ref="D16:K16" location="'Table 7'!A1" display="Closure of CIRP by Withdrawal till June 30, 2022" xr:uid="{893CB588-8F4F-49E6-9D42-F11920E4CCE9}"/>
    <hyperlink ref="D17:H17" location="'Table 9'!A1" display="Status of Liquidation Processes as on September 30, 2020" xr:uid="{C4C8723E-F65B-48FF-9E2F-70756D94531B}"/>
    <hyperlink ref="D17:K17" location="'Table 8'!A1" display="Status of Ongoing Liquidations as on June 30, 2022" xr:uid="{A0F0ED07-30DD-4534-950E-FCA5A326B992}"/>
    <hyperlink ref="D10:K10" location="'Table 1'!A1" display="Corporate Insolvency Resolution Process" xr:uid="{C9EC63EF-EF14-48C3-9FD4-2AC49329C66D}"/>
    <hyperlink ref="D11:K11" location="'Table 2'!A1" display="Sectoral Distribution of CIRPs as on June 30, 2022" xr:uid="{4FB9FB38-2ABC-48EC-8C98-63B1072838CB}"/>
    <hyperlink ref="D12:K12" location="'Table 3'!A1" display="Initiation of Corporate Insolvency Resolution Process" xr:uid="{A39CF55A-17D0-4314-8977-0E08B78C0C51}"/>
    <hyperlink ref="D13:K13" location="'Table 4'!A1" display="Outcome of CIRPs, initiated Stakeholder-wise, as on June 30, 2022" xr:uid="{25FA2136-24CF-4C2A-8041-9575EBC07442}"/>
    <hyperlink ref="D14:K14" location="'Table 5'!A1" display="CIRPs Yielding Resolution Plans" xr:uid="{A6E03624-82BE-4371-ADD9-BE99E5641987}"/>
    <hyperlink ref="D15:K15" location="'Table 6'!A1" display="CIRPs Yielded Resolutions: State of CD at the commencement of CIRP" xr:uid="{5E0EC485-3509-47DC-9F40-92816A39C987}"/>
    <hyperlink ref="D19:K19" location="'Table 10'!A1" display="CIRPs Ending with Orders for Liquidation till June 30, 2022" xr:uid="{95B6847C-3E35-4EBD-B7D0-33F2D8762478}"/>
    <hyperlink ref="D20:K20" location="'Table 11'!A1" display="Reasons for Liquidations" xr:uid="{F64D0FD3-C432-4E78-80A6-0694FCB4DA41}"/>
    <hyperlink ref="D21:K21" location="'Table 12'!A1" display="Claims in Liquidation Process" xr:uid="{53476FE6-0953-43A8-9BC6-E3D6B42B0DEF}"/>
    <hyperlink ref="D22" location="'Table 13'!A1" display="Status of ongoing CIRPs as on June 30, 2022" xr:uid="{0E77E677-E2C6-431F-AA58-B198BAF7B5E2}"/>
    <hyperlink ref="D23:K23" location="'Table 14'!A1" display="Twelve Large Accounts" xr:uid="{430D1CCC-8CF2-47F4-B74D-75817B4CF3EB}"/>
    <hyperlink ref="D33" location="'Table 24'!A1" display="Status of filed applications for initiation of insolvency resolution process of personal guarantors" xr:uid="{50C67939-FF4A-436B-A425-AB3542E30DF2}"/>
    <hyperlink ref="D38" location="'Table 29'!A1" display="Zone-wise IPs in the Panel" xr:uid="{C7C4EA8E-485D-4549-80A0-D5D9C7F5A6B5}"/>
    <hyperlink ref="L17" location="'Table 8'!A1" display="'Table 8'!A1" xr:uid="{6BF8C04A-50CF-4FA1-AC36-BF8D4F996674}"/>
    <hyperlink ref="L19" location="'Table 10'!A1" display="'Table 10'!A1" xr:uid="{190A7CE0-65AF-44DE-B896-5F3EC0156E88}"/>
    <hyperlink ref="L22" location="'Table 13'!A1" display="'Table 13'!A1" xr:uid="{5A83B4A7-01BE-4FF0-8972-08C6BFCA2D73}"/>
    <hyperlink ref="L23" location="'Table 14'!A1" display="'Table 14'!A1" xr:uid="{4291F598-C9F0-49B1-A69C-C3561E6CEE7F}"/>
    <hyperlink ref="L39" location="'Table 30'!A1" display="'Table 30'!A1" xr:uid="{4D600263-5E2A-4CF2-A7A7-34A42BCA8021}"/>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10" max="10" width="3.85546875" customWidth="1"/>
    <col min="11" max="11" width="1.85546875" customWidth="1"/>
    <col min="12" max="12" width="1.85546875" style="51" customWidth="1"/>
    <col min="13" max="13" width="1.85546875" customWidth="1"/>
    <col min="15" max="15" width="39.42578125" style="19" customWidth="1"/>
    <col min="16" max="16" width="15.140625" customWidth="1"/>
    <col min="17" max="17" width="3.5703125" customWidth="1"/>
    <col min="18" max="19" width="6.5703125" customWidth="1"/>
  </cols>
  <sheetData>
    <row r="2" spans="2:19" ht="15.75" customHeight="1" x14ac:dyDescent="0.25">
      <c r="B2" s="377"/>
      <c r="C2" s="377"/>
      <c r="D2" s="377"/>
      <c r="E2" s="377"/>
      <c r="F2" s="377"/>
      <c r="G2" s="377"/>
      <c r="H2" s="377"/>
      <c r="I2" s="377"/>
      <c r="J2" s="377"/>
      <c r="N2" s="441" t="s">
        <v>718</v>
      </c>
      <c r="O2" s="441"/>
      <c r="P2" s="441"/>
      <c r="R2" s="422" t="s">
        <v>386</v>
      </c>
      <c r="S2" s="422"/>
    </row>
    <row r="3" spans="2:19" x14ac:dyDescent="0.25">
      <c r="N3" s="28"/>
      <c r="O3" s="24"/>
      <c r="P3" s="2"/>
      <c r="R3" s="422"/>
      <c r="S3" s="422"/>
    </row>
    <row r="4" spans="2:19" ht="25.5" x14ac:dyDescent="0.25">
      <c r="N4" s="23" t="s">
        <v>94</v>
      </c>
      <c r="O4" s="23" t="s">
        <v>183</v>
      </c>
      <c r="P4" s="23" t="s">
        <v>184</v>
      </c>
    </row>
    <row r="5" spans="2:19" x14ac:dyDescent="0.25">
      <c r="N5" s="10">
        <v>1</v>
      </c>
      <c r="O5" s="56" t="s">
        <v>185</v>
      </c>
      <c r="P5" s="42">
        <v>747</v>
      </c>
    </row>
    <row r="6" spans="2:19" x14ac:dyDescent="0.25">
      <c r="N6" s="10">
        <v>2</v>
      </c>
      <c r="O6" s="56" t="s">
        <v>186</v>
      </c>
      <c r="P6" s="42">
        <v>150</v>
      </c>
    </row>
    <row r="7" spans="2:19" x14ac:dyDescent="0.25">
      <c r="N7" s="10">
        <v>3</v>
      </c>
      <c r="O7" s="56" t="s">
        <v>187</v>
      </c>
      <c r="P7" s="42">
        <v>24</v>
      </c>
    </row>
    <row r="8" spans="2:19" ht="25.5" x14ac:dyDescent="0.25">
      <c r="N8" s="29">
        <v>4</v>
      </c>
      <c r="O8" s="56" t="s">
        <v>188</v>
      </c>
      <c r="P8" s="42">
        <v>31</v>
      </c>
    </row>
    <row r="9" spans="2:19" x14ac:dyDescent="0.25">
      <c r="N9" s="10">
        <v>5</v>
      </c>
      <c r="O9" s="56" t="s">
        <v>189</v>
      </c>
      <c r="P9" s="42">
        <v>94</v>
      </c>
    </row>
    <row r="10" spans="2:19" x14ac:dyDescent="0.25">
      <c r="N10" s="459" t="s">
        <v>21</v>
      </c>
      <c r="O10" s="460"/>
      <c r="P10" s="99">
        <v>1046</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1"/>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11" t="s">
        <v>719</v>
      </c>
      <c r="C2" s="411"/>
      <c r="D2" s="411"/>
      <c r="E2" s="411"/>
      <c r="F2" s="411"/>
      <c r="G2" s="411"/>
      <c r="H2" s="411"/>
      <c r="J2" s="422" t="s">
        <v>386</v>
      </c>
      <c r="K2" s="422"/>
    </row>
    <row r="3" spans="2:11" ht="15" customHeight="1" x14ac:dyDescent="0.25">
      <c r="B3" s="418" t="s">
        <v>114</v>
      </c>
      <c r="C3" s="418"/>
      <c r="D3" s="418"/>
      <c r="E3" s="418"/>
      <c r="F3" s="418"/>
      <c r="G3" s="418"/>
      <c r="H3" s="418"/>
      <c r="J3" s="422"/>
      <c r="K3" s="422"/>
    </row>
    <row r="4" spans="2:11" ht="25.5" x14ac:dyDescent="0.25">
      <c r="B4" s="23" t="s">
        <v>190</v>
      </c>
      <c r="C4" s="23" t="s">
        <v>179</v>
      </c>
      <c r="D4" s="23" t="s">
        <v>191</v>
      </c>
      <c r="E4" s="23" t="s">
        <v>192</v>
      </c>
      <c r="F4" s="23" t="s">
        <v>193</v>
      </c>
      <c r="G4" s="23" t="s">
        <v>194</v>
      </c>
      <c r="H4" s="23" t="s">
        <v>427</v>
      </c>
    </row>
    <row r="5" spans="2:11" ht="20.25" customHeight="1" x14ac:dyDescent="0.25">
      <c r="B5" s="56" t="s">
        <v>196</v>
      </c>
      <c r="C5" s="42">
        <v>727</v>
      </c>
      <c r="D5" s="87" t="s">
        <v>709</v>
      </c>
      <c r="E5" s="87">
        <v>4660</v>
      </c>
      <c r="F5" s="87" t="s">
        <v>710</v>
      </c>
      <c r="G5" s="87" t="s">
        <v>710</v>
      </c>
      <c r="H5" s="87" t="s">
        <v>711</v>
      </c>
    </row>
    <row r="6" spans="2:11" ht="18" customHeight="1" x14ac:dyDescent="0.25">
      <c r="B6" s="56" t="s">
        <v>197</v>
      </c>
      <c r="C6" s="87">
        <v>558</v>
      </c>
      <c r="D6" s="87" t="s">
        <v>712</v>
      </c>
      <c r="E6" s="87" t="s">
        <v>713</v>
      </c>
      <c r="F6" s="87" t="s">
        <v>198</v>
      </c>
      <c r="G6" s="87"/>
      <c r="H6" s="87"/>
    </row>
    <row r="7" spans="2:11" s="44" customFormat="1" ht="18.75" customHeight="1" x14ac:dyDescent="0.25">
      <c r="B7" s="97" t="s">
        <v>14</v>
      </c>
      <c r="C7" s="98">
        <v>1285</v>
      </c>
      <c r="D7" s="98">
        <v>7180</v>
      </c>
      <c r="E7" s="98">
        <v>6438</v>
      </c>
      <c r="F7" s="98" t="s">
        <v>198</v>
      </c>
      <c r="G7" s="98"/>
      <c r="H7" s="98"/>
    </row>
    <row r="8" spans="2:11" x14ac:dyDescent="0.25">
      <c r="B8" s="416" t="s">
        <v>714</v>
      </c>
      <c r="C8" s="416"/>
      <c r="D8" s="416"/>
      <c r="E8" s="416"/>
      <c r="F8" s="416"/>
      <c r="G8" s="416"/>
      <c r="H8" s="416"/>
    </row>
    <row r="9" spans="2:11" ht="14.25" customHeight="1" x14ac:dyDescent="0.25">
      <c r="B9" s="449" t="s">
        <v>393</v>
      </c>
      <c r="C9" s="449"/>
      <c r="D9" s="449"/>
      <c r="E9" s="449"/>
      <c r="F9" s="449"/>
      <c r="G9" s="449"/>
      <c r="H9" s="449"/>
    </row>
    <row r="10" spans="2:11" ht="13.5" customHeight="1" x14ac:dyDescent="0.25">
      <c r="B10" s="449" t="s">
        <v>715</v>
      </c>
      <c r="C10" s="449"/>
      <c r="D10" s="449"/>
      <c r="E10" s="449"/>
      <c r="F10" s="449"/>
      <c r="G10" s="449"/>
      <c r="H10" s="449"/>
    </row>
    <row r="11" spans="2:11" ht="15.75" customHeight="1" x14ac:dyDescent="0.25">
      <c r="B11" s="461" t="s">
        <v>716</v>
      </c>
      <c r="C11" s="462"/>
      <c r="D11" s="462"/>
      <c r="E11" s="462"/>
      <c r="F11" s="462"/>
      <c r="G11" s="462"/>
      <c r="H11" s="462"/>
    </row>
  </sheetData>
  <mergeCells count="7">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55"/>
  <sheetViews>
    <sheetView showGridLines="0" workbookViewId="0">
      <selection activeCell="P22" sqref="P22"/>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63" t="s">
        <v>720</v>
      </c>
      <c r="C2" s="463"/>
      <c r="D2" s="463"/>
      <c r="E2" s="463"/>
      <c r="F2" s="463"/>
      <c r="G2" s="463"/>
      <c r="H2" s="463"/>
      <c r="I2" s="463"/>
      <c r="J2" s="463"/>
    </row>
    <row r="3" spans="2:13" ht="15" customHeight="1" x14ac:dyDescent="0.25">
      <c r="B3" s="464" t="s">
        <v>114</v>
      </c>
      <c r="C3" s="464"/>
      <c r="D3" s="464"/>
      <c r="E3" s="464"/>
      <c r="F3" s="464"/>
      <c r="G3" s="464"/>
      <c r="H3" s="464"/>
      <c r="I3" s="464"/>
      <c r="J3" s="464"/>
      <c r="L3" s="373" t="s">
        <v>386</v>
      </c>
      <c r="M3" s="373"/>
    </row>
    <row r="4" spans="2:13" ht="25.5" x14ac:dyDescent="0.25">
      <c r="B4" s="23" t="s">
        <v>94</v>
      </c>
      <c r="C4" s="23" t="s">
        <v>199</v>
      </c>
      <c r="D4" s="23" t="s">
        <v>200</v>
      </c>
      <c r="E4" s="23" t="s">
        <v>201</v>
      </c>
      <c r="F4" s="23" t="s">
        <v>202</v>
      </c>
      <c r="G4" s="23" t="s">
        <v>203</v>
      </c>
      <c r="H4" s="23" t="s">
        <v>204</v>
      </c>
      <c r="I4" s="23" t="s">
        <v>205</v>
      </c>
      <c r="J4" s="23" t="s">
        <v>195</v>
      </c>
      <c r="L4" s="373"/>
      <c r="M4" s="373"/>
    </row>
    <row r="5" spans="2:13" x14ac:dyDescent="0.25">
      <c r="B5" s="465" t="s">
        <v>721</v>
      </c>
      <c r="C5" s="465"/>
      <c r="D5" s="465"/>
      <c r="E5" s="465"/>
      <c r="F5" s="465"/>
      <c r="G5" s="465"/>
      <c r="H5" s="465"/>
      <c r="I5" s="465"/>
      <c r="J5" s="135"/>
    </row>
    <row r="6" spans="2:13" x14ac:dyDescent="0.25">
      <c r="B6" s="167">
        <v>1</v>
      </c>
      <c r="C6" s="168" t="s">
        <v>722</v>
      </c>
      <c r="D6" s="302" t="s">
        <v>723</v>
      </c>
      <c r="E6" s="299" t="s">
        <v>724</v>
      </c>
      <c r="F6" s="169">
        <v>0.12</v>
      </c>
      <c r="G6" s="169">
        <v>0.08</v>
      </c>
      <c r="H6" s="169">
        <v>0.08</v>
      </c>
      <c r="I6" s="169">
        <v>0.04</v>
      </c>
      <c r="J6" s="124" t="s">
        <v>447</v>
      </c>
    </row>
    <row r="7" spans="2:13" x14ac:dyDescent="0.25">
      <c r="B7" s="90">
        <v>2</v>
      </c>
      <c r="C7" s="80" t="s">
        <v>725</v>
      </c>
      <c r="D7" s="303">
        <v>43901</v>
      </c>
      <c r="E7" s="300" t="s">
        <v>526</v>
      </c>
      <c r="F7" s="264">
        <v>0.91</v>
      </c>
      <c r="G7" s="58" t="s">
        <v>447</v>
      </c>
      <c r="H7" s="58" t="s">
        <v>447</v>
      </c>
      <c r="I7" s="58">
        <v>0.1</v>
      </c>
      <c r="J7" s="42">
        <v>0.82</v>
      </c>
    </row>
    <row r="8" spans="2:13" x14ac:dyDescent="0.25">
      <c r="B8" s="90">
        <v>3</v>
      </c>
      <c r="C8" s="80" t="s">
        <v>726</v>
      </c>
      <c r="D8" s="303">
        <v>43899</v>
      </c>
      <c r="E8" s="300" t="s">
        <v>727</v>
      </c>
      <c r="F8" s="58">
        <v>4.13</v>
      </c>
      <c r="G8" s="58">
        <v>0.25</v>
      </c>
      <c r="H8" s="58">
        <v>0.25</v>
      </c>
      <c r="I8" s="58">
        <v>0.09</v>
      </c>
      <c r="J8" s="42">
        <v>3.78</v>
      </c>
    </row>
    <row r="9" spans="2:13" x14ac:dyDescent="0.25">
      <c r="B9" s="90">
        <v>4</v>
      </c>
      <c r="C9" s="80" t="s">
        <v>728</v>
      </c>
      <c r="D9" s="303" t="s">
        <v>522</v>
      </c>
      <c r="E9" s="300">
        <v>44600</v>
      </c>
      <c r="F9" s="58">
        <v>0.19</v>
      </c>
      <c r="G9" s="58" t="s">
        <v>447</v>
      </c>
      <c r="H9" s="58" t="s">
        <v>447</v>
      </c>
      <c r="I9" s="58">
        <v>0.05</v>
      </c>
      <c r="J9" s="42">
        <v>0.14000000000000001</v>
      </c>
    </row>
    <row r="10" spans="2:13" x14ac:dyDescent="0.25">
      <c r="B10" s="90">
        <v>5</v>
      </c>
      <c r="C10" s="80" t="s">
        <v>729</v>
      </c>
      <c r="D10" s="303" t="s">
        <v>582</v>
      </c>
      <c r="E10" s="300" t="s">
        <v>642</v>
      </c>
      <c r="F10" s="58">
        <v>0</v>
      </c>
      <c r="G10" s="58" t="s">
        <v>447</v>
      </c>
      <c r="H10" s="58" t="s">
        <v>447</v>
      </c>
      <c r="I10" s="58">
        <v>0</v>
      </c>
      <c r="J10" s="42">
        <v>0</v>
      </c>
    </row>
    <row r="11" spans="2:13" x14ac:dyDescent="0.25">
      <c r="B11" s="90">
        <v>6</v>
      </c>
      <c r="C11" s="80" t="s">
        <v>730</v>
      </c>
      <c r="D11" s="303">
        <v>44167</v>
      </c>
      <c r="E11" s="300" t="s">
        <v>731</v>
      </c>
      <c r="F11" s="58">
        <v>17.87</v>
      </c>
      <c r="G11" s="58" t="s">
        <v>447</v>
      </c>
      <c r="H11" s="58" t="s">
        <v>447</v>
      </c>
      <c r="I11" s="58">
        <v>0.01</v>
      </c>
      <c r="J11" s="42">
        <v>17.86</v>
      </c>
    </row>
    <row r="12" spans="2:13" x14ac:dyDescent="0.25">
      <c r="B12" s="90">
        <v>7</v>
      </c>
      <c r="C12" s="80" t="s">
        <v>732</v>
      </c>
      <c r="D12" s="303">
        <v>44085</v>
      </c>
      <c r="E12" s="300" t="s">
        <v>733</v>
      </c>
      <c r="F12" s="58">
        <v>0.15</v>
      </c>
      <c r="G12" s="58" t="s">
        <v>447</v>
      </c>
      <c r="H12" s="58" t="s">
        <v>447</v>
      </c>
      <c r="I12" s="58">
        <v>0.03</v>
      </c>
      <c r="J12" s="42">
        <v>0.12</v>
      </c>
    </row>
    <row r="13" spans="2:13" x14ac:dyDescent="0.25">
      <c r="B13" s="466" t="s">
        <v>497</v>
      </c>
      <c r="C13" s="466"/>
      <c r="D13" s="466"/>
      <c r="E13" s="466"/>
      <c r="F13" s="466"/>
      <c r="G13" s="466"/>
      <c r="H13" s="466"/>
      <c r="I13" s="466"/>
      <c r="J13" s="134"/>
    </row>
    <row r="14" spans="2:13" x14ac:dyDescent="0.25">
      <c r="B14" s="90">
        <v>1</v>
      </c>
      <c r="C14" s="80" t="s">
        <v>734</v>
      </c>
      <c r="D14" s="300" t="s">
        <v>735</v>
      </c>
      <c r="E14" s="300">
        <v>44657</v>
      </c>
      <c r="F14" s="58">
        <v>2.5</v>
      </c>
      <c r="G14" s="58" t="s">
        <v>447</v>
      </c>
      <c r="H14" s="58" t="s">
        <v>447</v>
      </c>
      <c r="I14" s="264">
        <v>0.94</v>
      </c>
      <c r="J14" s="42">
        <v>1.56</v>
      </c>
    </row>
    <row r="15" spans="2:13" x14ac:dyDescent="0.25">
      <c r="B15" s="90">
        <v>2</v>
      </c>
      <c r="C15" s="80" t="s">
        <v>736</v>
      </c>
      <c r="D15" s="303" t="s">
        <v>737</v>
      </c>
      <c r="E15" s="300">
        <v>44659</v>
      </c>
      <c r="F15" s="58">
        <v>2.15</v>
      </c>
      <c r="G15" s="58">
        <v>0.01</v>
      </c>
      <c r="H15" s="58">
        <v>0.01</v>
      </c>
      <c r="I15" s="58">
        <v>0.02</v>
      </c>
      <c r="J15" s="42">
        <v>2.12</v>
      </c>
    </row>
    <row r="16" spans="2:13" x14ac:dyDescent="0.25">
      <c r="B16" s="90">
        <v>3</v>
      </c>
      <c r="C16" s="80" t="s">
        <v>738</v>
      </c>
      <c r="D16" s="303">
        <v>43834</v>
      </c>
      <c r="E16" s="300">
        <v>44662</v>
      </c>
      <c r="F16" s="58">
        <v>0.99</v>
      </c>
      <c r="G16" s="58">
        <v>0.06</v>
      </c>
      <c r="H16" s="58">
        <v>0.06</v>
      </c>
      <c r="I16" s="58">
        <v>0.09</v>
      </c>
      <c r="J16" s="42">
        <v>0.85</v>
      </c>
    </row>
    <row r="17" spans="2:10" x14ac:dyDescent="0.25">
      <c r="B17" s="90">
        <v>4</v>
      </c>
      <c r="C17" s="80" t="s">
        <v>739</v>
      </c>
      <c r="D17" s="303">
        <v>44235</v>
      </c>
      <c r="E17" s="300">
        <v>44663</v>
      </c>
      <c r="F17" s="58">
        <v>1.58</v>
      </c>
      <c r="G17" s="58" t="s">
        <v>447</v>
      </c>
      <c r="H17" s="58" t="s">
        <v>447</v>
      </c>
      <c r="I17" s="58">
        <v>0.06</v>
      </c>
      <c r="J17" s="42">
        <v>1.52</v>
      </c>
    </row>
    <row r="18" spans="2:10" x14ac:dyDescent="0.25">
      <c r="B18" s="90">
        <v>5</v>
      </c>
      <c r="C18" s="80" t="s">
        <v>740</v>
      </c>
      <c r="D18" s="303" t="s">
        <v>741</v>
      </c>
      <c r="E18" s="300" t="s">
        <v>549</v>
      </c>
      <c r="F18" s="58">
        <v>1.26</v>
      </c>
      <c r="G18" s="58" t="s">
        <v>447</v>
      </c>
      <c r="H18" s="58" t="s">
        <v>447</v>
      </c>
      <c r="I18" s="58">
        <v>0.1</v>
      </c>
      <c r="J18" s="42">
        <v>1.17</v>
      </c>
    </row>
    <row r="19" spans="2:10" x14ac:dyDescent="0.25">
      <c r="B19" s="90">
        <v>6</v>
      </c>
      <c r="C19" s="80" t="s">
        <v>742</v>
      </c>
      <c r="D19" s="303" t="s">
        <v>743</v>
      </c>
      <c r="E19" s="300" t="s">
        <v>555</v>
      </c>
      <c r="F19" s="58">
        <v>11.17</v>
      </c>
      <c r="G19" s="58" t="s">
        <v>447</v>
      </c>
      <c r="H19" s="58" t="s">
        <v>447</v>
      </c>
      <c r="I19" s="58">
        <v>0.04</v>
      </c>
      <c r="J19" s="42">
        <v>11.13</v>
      </c>
    </row>
    <row r="20" spans="2:10" x14ac:dyDescent="0.25">
      <c r="B20" s="90">
        <v>7</v>
      </c>
      <c r="C20" s="80" t="s">
        <v>744</v>
      </c>
      <c r="D20" s="303">
        <v>43556</v>
      </c>
      <c r="E20" s="300" t="s">
        <v>561</v>
      </c>
      <c r="F20" s="58">
        <v>1.5</v>
      </c>
      <c r="G20" s="58" t="s">
        <v>447</v>
      </c>
      <c r="H20" s="58" t="s">
        <v>447</v>
      </c>
      <c r="I20" s="264">
        <v>0.22</v>
      </c>
      <c r="J20" s="42">
        <v>1.28</v>
      </c>
    </row>
    <row r="21" spans="2:10" x14ac:dyDescent="0.25">
      <c r="B21" s="90">
        <v>8</v>
      </c>
      <c r="C21" s="80" t="s">
        <v>745</v>
      </c>
      <c r="D21" s="303" t="s">
        <v>746</v>
      </c>
      <c r="E21" s="300" t="s">
        <v>747</v>
      </c>
      <c r="F21" s="58">
        <v>0.14000000000000001</v>
      </c>
      <c r="G21" s="58" t="s">
        <v>447</v>
      </c>
      <c r="H21" s="58" t="s">
        <v>447</v>
      </c>
      <c r="I21" s="58">
        <v>0.01</v>
      </c>
      <c r="J21" s="270">
        <v>0.13</v>
      </c>
    </row>
    <row r="22" spans="2:10" x14ac:dyDescent="0.25">
      <c r="B22" s="90">
        <v>9</v>
      </c>
      <c r="C22" s="80" t="s">
        <v>748</v>
      </c>
      <c r="D22" s="303" t="s">
        <v>749</v>
      </c>
      <c r="E22" s="300" t="s">
        <v>564</v>
      </c>
      <c r="F22" s="58">
        <v>0.39</v>
      </c>
      <c r="G22" s="58" t="s">
        <v>447</v>
      </c>
      <c r="H22" s="58" t="s">
        <v>447</v>
      </c>
      <c r="I22" s="58">
        <v>0.04</v>
      </c>
      <c r="J22" s="42">
        <v>0.35</v>
      </c>
    </row>
    <row r="23" spans="2:10" x14ac:dyDescent="0.25">
      <c r="B23" s="90">
        <v>10</v>
      </c>
      <c r="C23" s="80" t="s">
        <v>750</v>
      </c>
      <c r="D23" s="303">
        <v>44266</v>
      </c>
      <c r="E23" s="300" t="s">
        <v>564</v>
      </c>
      <c r="F23" s="58">
        <v>0.17</v>
      </c>
      <c r="G23" s="58" t="s">
        <v>447</v>
      </c>
      <c r="H23" s="58" t="s">
        <v>447</v>
      </c>
      <c r="I23" s="58">
        <v>0.04</v>
      </c>
      <c r="J23" s="42">
        <v>0.13</v>
      </c>
    </row>
    <row r="24" spans="2:10" x14ac:dyDescent="0.25">
      <c r="B24" s="90">
        <v>11</v>
      </c>
      <c r="C24" s="80" t="s">
        <v>751</v>
      </c>
      <c r="D24" s="303">
        <v>43533</v>
      </c>
      <c r="E24" s="300" t="s">
        <v>564</v>
      </c>
      <c r="F24" s="58">
        <v>2.41</v>
      </c>
      <c r="G24" s="58">
        <v>7.0000000000000007E-2</v>
      </c>
      <c r="H24" s="58">
        <v>7.0000000000000007E-2</v>
      </c>
      <c r="I24" s="58">
        <v>1.1299999999999999</v>
      </c>
      <c r="J24" s="271">
        <v>1.2</v>
      </c>
    </row>
    <row r="25" spans="2:10" x14ac:dyDescent="0.25">
      <c r="B25" s="90">
        <v>12</v>
      </c>
      <c r="C25" s="80" t="s">
        <v>752</v>
      </c>
      <c r="D25" s="303" t="s">
        <v>753</v>
      </c>
      <c r="E25" s="300" t="s">
        <v>564</v>
      </c>
      <c r="F25" s="58">
        <v>0.02</v>
      </c>
      <c r="G25" s="58" t="s">
        <v>447</v>
      </c>
      <c r="H25" s="58" t="s">
        <v>447</v>
      </c>
      <c r="I25" s="58">
        <v>0.02</v>
      </c>
      <c r="J25" s="42" t="s">
        <v>447</v>
      </c>
    </row>
    <row r="26" spans="2:10" x14ac:dyDescent="0.25">
      <c r="B26" s="90">
        <v>13</v>
      </c>
      <c r="C26" s="80" t="s">
        <v>754</v>
      </c>
      <c r="D26" s="303" t="s">
        <v>755</v>
      </c>
      <c r="E26" s="300">
        <v>44683</v>
      </c>
      <c r="F26" s="58">
        <v>3.69</v>
      </c>
      <c r="G26" s="58" t="s">
        <v>447</v>
      </c>
      <c r="H26" s="58" t="s">
        <v>447</v>
      </c>
      <c r="I26" s="58">
        <v>0.04</v>
      </c>
      <c r="J26" s="42">
        <v>3.65</v>
      </c>
    </row>
    <row r="27" spans="2:10" x14ac:dyDescent="0.25">
      <c r="B27" s="90">
        <v>14</v>
      </c>
      <c r="C27" s="80" t="s">
        <v>756</v>
      </c>
      <c r="D27" s="300" t="s">
        <v>757</v>
      </c>
      <c r="E27" s="300">
        <v>44685</v>
      </c>
      <c r="F27" s="58">
        <v>0.14000000000000001</v>
      </c>
      <c r="G27" s="58" t="s">
        <v>447</v>
      </c>
      <c r="H27" s="58" t="s">
        <v>447</v>
      </c>
      <c r="I27" s="58">
        <v>0.05</v>
      </c>
      <c r="J27" s="270">
        <v>0.09</v>
      </c>
    </row>
    <row r="28" spans="2:10" x14ac:dyDescent="0.25">
      <c r="B28" s="90">
        <v>15</v>
      </c>
      <c r="C28" s="80" t="s">
        <v>758</v>
      </c>
      <c r="D28" s="303" t="s">
        <v>759</v>
      </c>
      <c r="E28" s="300">
        <v>44686</v>
      </c>
      <c r="F28" s="58">
        <v>10.28</v>
      </c>
      <c r="G28" s="58">
        <v>0.04</v>
      </c>
      <c r="H28" s="58">
        <v>0.04</v>
      </c>
      <c r="I28" s="58">
        <v>0.12</v>
      </c>
      <c r="J28" s="42">
        <v>10.119999999999999</v>
      </c>
    </row>
    <row r="29" spans="2:10" x14ac:dyDescent="0.25">
      <c r="B29" s="90">
        <v>16</v>
      </c>
      <c r="C29" s="80" t="s">
        <v>760</v>
      </c>
      <c r="D29" s="303" t="s">
        <v>761</v>
      </c>
      <c r="E29" s="300">
        <v>44686</v>
      </c>
      <c r="F29" s="58">
        <v>2.64</v>
      </c>
      <c r="G29" s="58" t="s">
        <v>447</v>
      </c>
      <c r="H29" s="58" t="s">
        <v>447</v>
      </c>
      <c r="I29" s="58">
        <v>0.01</v>
      </c>
      <c r="J29" s="42">
        <v>2.63</v>
      </c>
    </row>
    <row r="30" spans="2:10" x14ac:dyDescent="0.25">
      <c r="B30" s="90">
        <v>17</v>
      </c>
      <c r="C30" s="80" t="s">
        <v>762</v>
      </c>
      <c r="D30" s="303">
        <v>43871</v>
      </c>
      <c r="E30" s="300">
        <v>44686</v>
      </c>
      <c r="F30" s="58">
        <v>0.52</v>
      </c>
      <c r="G30" s="58" t="s">
        <v>447</v>
      </c>
      <c r="H30" s="58" t="s">
        <v>447</v>
      </c>
      <c r="I30" s="58">
        <v>0.12</v>
      </c>
      <c r="J30" s="42">
        <v>0.4</v>
      </c>
    </row>
    <row r="31" spans="2:10" x14ac:dyDescent="0.25">
      <c r="B31" s="90">
        <v>18</v>
      </c>
      <c r="C31" s="80" t="s">
        <v>763</v>
      </c>
      <c r="D31" s="303" t="s">
        <v>764</v>
      </c>
      <c r="E31" s="300">
        <v>44690</v>
      </c>
      <c r="F31" s="58">
        <v>1.32</v>
      </c>
      <c r="G31" s="58" t="s">
        <v>447</v>
      </c>
      <c r="H31" s="58" t="s">
        <v>447</v>
      </c>
      <c r="I31" s="58">
        <v>0.06</v>
      </c>
      <c r="J31" s="271">
        <v>1.26</v>
      </c>
    </row>
    <row r="32" spans="2:10" x14ac:dyDescent="0.25">
      <c r="B32" s="90">
        <v>19</v>
      </c>
      <c r="C32" s="80" t="s">
        <v>765</v>
      </c>
      <c r="D32" s="303" t="s">
        <v>723</v>
      </c>
      <c r="E32" s="300">
        <v>44692</v>
      </c>
      <c r="F32" s="58">
        <v>0.93</v>
      </c>
      <c r="G32" s="58" t="s">
        <v>447</v>
      </c>
      <c r="H32" s="58" t="s">
        <v>447</v>
      </c>
      <c r="I32" s="58">
        <v>0.47</v>
      </c>
      <c r="J32" s="42">
        <v>0.47</v>
      </c>
    </row>
    <row r="33" spans="2:10" x14ac:dyDescent="0.25">
      <c r="B33" s="90">
        <v>20</v>
      </c>
      <c r="C33" s="80" t="s">
        <v>766</v>
      </c>
      <c r="D33" s="303">
        <v>44256</v>
      </c>
      <c r="E33" s="300" t="s">
        <v>686</v>
      </c>
      <c r="F33" s="58">
        <v>0.44</v>
      </c>
      <c r="G33" s="58" t="s">
        <v>447</v>
      </c>
      <c r="H33" s="58" t="s">
        <v>447</v>
      </c>
      <c r="I33" s="58">
        <v>0.02</v>
      </c>
      <c r="J33" s="42">
        <v>0.43</v>
      </c>
    </row>
    <row r="34" spans="2:10" x14ac:dyDescent="0.25">
      <c r="B34" s="90">
        <v>21</v>
      </c>
      <c r="C34" s="80" t="s">
        <v>767</v>
      </c>
      <c r="D34" s="303">
        <v>43594</v>
      </c>
      <c r="E34" s="300" t="s">
        <v>768</v>
      </c>
      <c r="F34" s="58">
        <v>0.1</v>
      </c>
      <c r="G34" s="58" t="s">
        <v>447</v>
      </c>
      <c r="H34" s="58" t="s">
        <v>447</v>
      </c>
      <c r="I34" s="58">
        <v>0.01</v>
      </c>
      <c r="J34" s="42">
        <v>0.08</v>
      </c>
    </row>
    <row r="35" spans="2:10" x14ac:dyDescent="0.25">
      <c r="B35" s="90">
        <v>22</v>
      </c>
      <c r="C35" s="80" t="s">
        <v>769</v>
      </c>
      <c r="D35" s="303" t="s">
        <v>770</v>
      </c>
      <c r="E35" s="300" t="s">
        <v>768</v>
      </c>
      <c r="F35" s="58">
        <v>0.22</v>
      </c>
      <c r="G35" s="58" t="s">
        <v>447</v>
      </c>
      <c r="H35" s="58" t="s">
        <v>447</v>
      </c>
      <c r="I35" s="58">
        <v>0.22</v>
      </c>
      <c r="J35" s="42" t="s">
        <v>447</v>
      </c>
    </row>
    <row r="36" spans="2:10" x14ac:dyDescent="0.25">
      <c r="B36" s="90">
        <v>23</v>
      </c>
      <c r="C36" s="80" t="s">
        <v>771</v>
      </c>
      <c r="D36" s="303">
        <v>44229</v>
      </c>
      <c r="E36" s="300">
        <v>44713</v>
      </c>
      <c r="F36" s="264">
        <v>1.01</v>
      </c>
      <c r="G36" s="58" t="s">
        <v>447</v>
      </c>
      <c r="H36" s="58" t="s">
        <v>447</v>
      </c>
      <c r="I36" s="58">
        <v>0.09</v>
      </c>
      <c r="J36" s="42">
        <v>0.92</v>
      </c>
    </row>
    <row r="37" spans="2:10" x14ac:dyDescent="0.25">
      <c r="B37" s="90">
        <v>24</v>
      </c>
      <c r="C37" s="80" t="s">
        <v>772</v>
      </c>
      <c r="D37" s="303" t="s">
        <v>773</v>
      </c>
      <c r="E37" s="300">
        <v>44714</v>
      </c>
      <c r="F37" s="58">
        <v>1.7</v>
      </c>
      <c r="G37" s="58" t="s">
        <v>447</v>
      </c>
      <c r="H37" s="58" t="s">
        <v>447</v>
      </c>
      <c r="I37" s="58">
        <v>0.3</v>
      </c>
      <c r="J37" s="42">
        <v>1.4</v>
      </c>
    </row>
    <row r="38" spans="2:10" x14ac:dyDescent="0.25">
      <c r="B38" s="90">
        <v>25</v>
      </c>
      <c r="C38" s="80" t="s">
        <v>774</v>
      </c>
      <c r="D38" s="303">
        <v>44116</v>
      </c>
      <c r="E38" s="300">
        <v>44718</v>
      </c>
      <c r="F38" s="58">
        <v>0.28999999999999998</v>
      </c>
      <c r="G38" s="58" t="s">
        <v>447</v>
      </c>
      <c r="H38" s="58" t="s">
        <v>447</v>
      </c>
      <c r="I38" s="58">
        <v>0.01</v>
      </c>
      <c r="J38" s="271">
        <v>0.28000000000000003</v>
      </c>
    </row>
    <row r="39" spans="2:10" x14ac:dyDescent="0.25">
      <c r="B39" s="90">
        <v>26</v>
      </c>
      <c r="C39" s="80" t="s">
        <v>775</v>
      </c>
      <c r="D39" s="303" t="s">
        <v>776</v>
      </c>
      <c r="E39" s="300">
        <v>44718</v>
      </c>
      <c r="F39" s="58">
        <v>0.02</v>
      </c>
      <c r="G39" s="58" t="s">
        <v>447</v>
      </c>
      <c r="H39" s="58" t="s">
        <v>447</v>
      </c>
      <c r="I39" s="58">
        <v>0.02</v>
      </c>
      <c r="J39" s="42" t="s">
        <v>447</v>
      </c>
    </row>
    <row r="40" spans="2:10" x14ac:dyDescent="0.25">
      <c r="B40" s="90">
        <v>27</v>
      </c>
      <c r="C40" s="80" t="s">
        <v>777</v>
      </c>
      <c r="D40" s="303">
        <v>43710</v>
      </c>
      <c r="E40" s="300">
        <v>44719</v>
      </c>
      <c r="F40" s="58">
        <v>7.79</v>
      </c>
      <c r="G40" s="58">
        <v>1.67</v>
      </c>
      <c r="H40" s="58">
        <v>1.67</v>
      </c>
      <c r="I40" s="58">
        <v>0.47</v>
      </c>
      <c r="J40" s="42">
        <v>5.65</v>
      </c>
    </row>
    <row r="41" spans="2:10" x14ac:dyDescent="0.25">
      <c r="B41" s="90">
        <v>28</v>
      </c>
      <c r="C41" s="80" t="s">
        <v>778</v>
      </c>
      <c r="D41" s="303" t="s">
        <v>507</v>
      </c>
      <c r="E41" s="300">
        <v>44720</v>
      </c>
      <c r="F41" s="58">
        <v>0.65</v>
      </c>
      <c r="G41" s="58" t="s">
        <v>447</v>
      </c>
      <c r="H41" s="58" t="s">
        <v>447</v>
      </c>
      <c r="I41" s="58">
        <v>0.04</v>
      </c>
      <c r="J41" s="42">
        <v>0.61</v>
      </c>
    </row>
    <row r="42" spans="2:10" x14ac:dyDescent="0.25">
      <c r="B42" s="90">
        <v>29</v>
      </c>
      <c r="C42" s="80" t="s">
        <v>779</v>
      </c>
      <c r="D42" s="303" t="s">
        <v>654</v>
      </c>
      <c r="E42" s="300">
        <v>44720</v>
      </c>
      <c r="F42" s="58">
        <v>0.47</v>
      </c>
      <c r="G42" s="58" t="s">
        <v>447</v>
      </c>
      <c r="H42" s="58" t="s">
        <v>447</v>
      </c>
      <c r="I42" s="58">
        <v>0.25</v>
      </c>
      <c r="J42" s="271">
        <v>0.22</v>
      </c>
    </row>
    <row r="43" spans="2:10" x14ac:dyDescent="0.25">
      <c r="B43" s="90">
        <v>30</v>
      </c>
      <c r="C43" s="80" t="s">
        <v>780</v>
      </c>
      <c r="D43" s="303" t="s">
        <v>654</v>
      </c>
      <c r="E43" s="300">
        <v>44722</v>
      </c>
      <c r="F43" s="58">
        <v>0.23</v>
      </c>
      <c r="G43" s="58" t="s">
        <v>447</v>
      </c>
      <c r="H43" s="58" t="s">
        <v>447</v>
      </c>
      <c r="I43" s="58">
        <v>0.04</v>
      </c>
      <c r="J43" s="42">
        <v>0.19</v>
      </c>
    </row>
    <row r="44" spans="2:10" x14ac:dyDescent="0.25">
      <c r="B44" s="90">
        <v>31</v>
      </c>
      <c r="C44" s="80" t="s">
        <v>781</v>
      </c>
      <c r="D44" s="303" t="s">
        <v>782</v>
      </c>
      <c r="E44" s="300" t="s">
        <v>585</v>
      </c>
      <c r="F44" s="58">
        <v>1</v>
      </c>
      <c r="G44" s="58" t="s">
        <v>447</v>
      </c>
      <c r="H44" s="58" t="s">
        <v>447</v>
      </c>
      <c r="I44" s="58">
        <v>0.03</v>
      </c>
      <c r="J44" s="42">
        <v>0.97</v>
      </c>
    </row>
    <row r="45" spans="2:10" x14ac:dyDescent="0.25">
      <c r="B45" s="90">
        <v>32</v>
      </c>
      <c r="C45" s="80" t="s">
        <v>783</v>
      </c>
      <c r="D45" s="303" t="s">
        <v>784</v>
      </c>
      <c r="E45" s="300" t="s">
        <v>593</v>
      </c>
      <c r="F45" s="58">
        <v>0.45</v>
      </c>
      <c r="G45" s="58" t="s">
        <v>447</v>
      </c>
      <c r="H45" s="58" t="s">
        <v>447</v>
      </c>
      <c r="I45" s="58">
        <v>0.06</v>
      </c>
      <c r="J45" s="271">
        <v>0.39</v>
      </c>
    </row>
    <row r="46" spans="2:10" x14ac:dyDescent="0.25">
      <c r="B46" s="90">
        <v>33</v>
      </c>
      <c r="C46" s="80" t="s">
        <v>785</v>
      </c>
      <c r="D46" s="303" t="s">
        <v>786</v>
      </c>
      <c r="E46" s="300" t="s">
        <v>787</v>
      </c>
      <c r="F46" s="58">
        <v>0.45</v>
      </c>
      <c r="G46" s="58" t="s">
        <v>447</v>
      </c>
      <c r="H46" s="58" t="s">
        <v>447</v>
      </c>
      <c r="I46" s="58">
        <v>0.04</v>
      </c>
      <c r="J46" s="42">
        <v>0.41</v>
      </c>
    </row>
    <row r="47" spans="2:10" x14ac:dyDescent="0.25">
      <c r="B47" s="90">
        <v>34</v>
      </c>
      <c r="C47" s="80" t="s">
        <v>788</v>
      </c>
      <c r="D47" s="303">
        <v>44049</v>
      </c>
      <c r="E47" s="300" t="s">
        <v>789</v>
      </c>
      <c r="F47" s="58">
        <v>1.41</v>
      </c>
      <c r="G47" s="58" t="s">
        <v>447</v>
      </c>
      <c r="H47" s="58" t="s">
        <v>447</v>
      </c>
      <c r="I47" s="264">
        <v>0.16</v>
      </c>
      <c r="J47" s="42">
        <v>1.25</v>
      </c>
    </row>
    <row r="48" spans="2:10" ht="15" customHeight="1" x14ac:dyDescent="0.25">
      <c r="B48" s="403" t="s">
        <v>545</v>
      </c>
      <c r="C48" s="404"/>
      <c r="D48" s="404"/>
      <c r="E48" s="404"/>
      <c r="F48" s="265">
        <v>60.04</v>
      </c>
      <c r="G48" s="266">
        <v>1.84</v>
      </c>
      <c r="H48" s="219">
        <v>1.84</v>
      </c>
      <c r="I48" s="219">
        <v>5.35</v>
      </c>
      <c r="J48" s="219">
        <v>52.84</v>
      </c>
    </row>
    <row r="49" spans="2:10" ht="15" customHeight="1" x14ac:dyDescent="0.25">
      <c r="B49" s="406" t="s">
        <v>546</v>
      </c>
      <c r="C49" s="407"/>
      <c r="D49" s="407"/>
      <c r="E49" s="407"/>
      <c r="F49" s="267">
        <v>3376.91</v>
      </c>
      <c r="G49" s="268">
        <v>23.82</v>
      </c>
      <c r="H49" s="219">
        <v>23.82</v>
      </c>
      <c r="I49" s="269">
        <v>76.27</v>
      </c>
      <c r="J49" s="219">
        <v>3276.78</v>
      </c>
    </row>
    <row r="50" spans="2:10" x14ac:dyDescent="0.25">
      <c r="B50" s="80"/>
    </row>
    <row r="51" spans="2:10" x14ac:dyDescent="0.25">
      <c r="B51" s="80"/>
    </row>
    <row r="52" spans="2:10" x14ac:dyDescent="0.25">
      <c r="B52" s="263"/>
    </row>
    <row r="53" spans="2:10" x14ac:dyDescent="0.25">
      <c r="B53" s="263"/>
    </row>
    <row r="54" spans="2:10" x14ac:dyDescent="0.25">
      <c r="B54" s="263"/>
    </row>
    <row r="55" spans="2:10" x14ac:dyDescent="0.25">
      <c r="B55" s="263"/>
    </row>
  </sheetData>
  <mergeCells count="7">
    <mergeCell ref="L3:M4"/>
    <mergeCell ref="B49:E49"/>
    <mergeCell ref="B2:J2"/>
    <mergeCell ref="B3:J3"/>
    <mergeCell ref="B5:I5"/>
    <mergeCell ref="B13:I13"/>
    <mergeCell ref="B48:E48"/>
  </mergeCells>
  <hyperlinks>
    <hyperlink ref="L3:M4" location="'Table of Contents'!A1" display="Go To Table Of Contents" xr:uid="{00000000-0004-0000-1400-000000000000}"/>
  </hyperlinks>
  <pageMargins left="0.7" right="0.7" top="0.75" bottom="0.75" header="0.3" footer="0.3"/>
  <ignoredErrors>
    <ignoredError sqref="D6:E12 D14:E47" twoDigitTextYea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G22" sqref="G22"/>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17" t="s">
        <v>790</v>
      </c>
      <c r="C2" s="417"/>
      <c r="D2" s="417"/>
      <c r="E2" s="417"/>
      <c r="F2" s="417"/>
      <c r="G2" s="292"/>
      <c r="H2" s="292"/>
      <c r="I2" s="292"/>
      <c r="J2" s="292"/>
      <c r="K2" s="292"/>
      <c r="L2" s="292"/>
      <c r="M2" s="2"/>
    </row>
    <row r="3" spans="1:15" ht="15.75" customHeight="1" x14ac:dyDescent="0.25">
      <c r="B3" s="30"/>
      <c r="C3" s="24"/>
      <c r="D3" s="2"/>
      <c r="E3" s="2"/>
      <c r="F3" s="2"/>
      <c r="G3" s="2"/>
      <c r="H3" s="2"/>
      <c r="I3" s="2"/>
      <c r="J3" s="2"/>
      <c r="K3" s="2"/>
      <c r="L3" s="2"/>
      <c r="M3" s="2"/>
      <c r="N3" s="450" t="s">
        <v>386</v>
      </c>
      <c r="O3" s="450"/>
    </row>
    <row r="4" spans="1:15" x14ac:dyDescent="0.25">
      <c r="B4" s="423" t="s">
        <v>94</v>
      </c>
      <c r="C4" s="423" t="s">
        <v>206</v>
      </c>
      <c r="D4" s="468" t="s">
        <v>450</v>
      </c>
      <c r="E4" s="468"/>
      <c r="F4" s="468"/>
      <c r="G4" s="468" t="s">
        <v>791</v>
      </c>
      <c r="H4" s="468"/>
      <c r="I4" s="468"/>
      <c r="J4" s="468" t="s">
        <v>792</v>
      </c>
      <c r="K4" s="468"/>
      <c r="L4" s="468"/>
      <c r="M4" s="2"/>
      <c r="N4" s="450"/>
      <c r="O4" s="450"/>
    </row>
    <row r="5" spans="1:15" x14ac:dyDescent="0.25">
      <c r="B5" s="424"/>
      <c r="C5" s="424" t="s">
        <v>206</v>
      </c>
      <c r="D5" s="469" t="s">
        <v>207</v>
      </c>
      <c r="E5" s="471" t="s">
        <v>208</v>
      </c>
      <c r="F5" s="471"/>
      <c r="G5" s="469" t="s">
        <v>207</v>
      </c>
      <c r="H5" s="471" t="s">
        <v>208</v>
      </c>
      <c r="I5" s="471"/>
      <c r="J5" s="469" t="s">
        <v>207</v>
      </c>
      <c r="K5" s="471" t="s">
        <v>208</v>
      </c>
      <c r="L5" s="471"/>
      <c r="M5" s="2"/>
    </row>
    <row r="6" spans="1:15" ht="24" customHeight="1" x14ac:dyDescent="0.25">
      <c r="B6" s="467"/>
      <c r="C6" s="467"/>
      <c r="D6" s="470"/>
      <c r="E6" s="31" t="s">
        <v>209</v>
      </c>
      <c r="F6" s="31" t="s">
        <v>210</v>
      </c>
      <c r="G6" s="470"/>
      <c r="H6" s="31" t="s">
        <v>209</v>
      </c>
      <c r="I6" s="31" t="s">
        <v>210</v>
      </c>
      <c r="J6" s="470"/>
      <c r="K6" s="31" t="s">
        <v>209</v>
      </c>
      <c r="L6" s="31" t="s">
        <v>210</v>
      </c>
      <c r="M6" s="2"/>
    </row>
    <row r="7" spans="1:15" x14ac:dyDescent="0.25">
      <c r="B7" s="472" t="s">
        <v>211</v>
      </c>
      <c r="C7" s="472"/>
      <c r="D7" s="419"/>
      <c r="E7" s="419"/>
      <c r="F7" s="419"/>
      <c r="G7" s="419"/>
      <c r="H7" s="419"/>
      <c r="I7" s="419"/>
      <c r="J7" s="419"/>
      <c r="K7" s="419"/>
      <c r="L7" s="419"/>
      <c r="M7" s="135"/>
    </row>
    <row r="8" spans="1:15" x14ac:dyDescent="0.25">
      <c r="B8" s="7">
        <v>1</v>
      </c>
      <c r="C8" s="18" t="s">
        <v>212</v>
      </c>
      <c r="D8" s="255">
        <v>354</v>
      </c>
      <c r="E8" s="255">
        <v>464</v>
      </c>
      <c r="F8" s="255">
        <v>406</v>
      </c>
      <c r="G8" s="255">
        <v>494</v>
      </c>
      <c r="H8" s="255">
        <v>534</v>
      </c>
      <c r="I8" s="255">
        <v>449</v>
      </c>
      <c r="J8" s="255">
        <v>23</v>
      </c>
      <c r="K8" s="255">
        <v>863</v>
      </c>
      <c r="L8" s="255">
        <v>709</v>
      </c>
      <c r="M8" s="87"/>
    </row>
    <row r="9" spans="1:15" x14ac:dyDescent="0.25">
      <c r="B9" s="7">
        <v>2</v>
      </c>
      <c r="C9" s="18" t="s">
        <v>213</v>
      </c>
      <c r="D9" s="120">
        <v>1287</v>
      </c>
      <c r="E9" s="120">
        <v>352</v>
      </c>
      <c r="F9" s="120" t="s">
        <v>15</v>
      </c>
      <c r="G9" s="120">
        <v>1619</v>
      </c>
      <c r="H9" s="120">
        <v>413</v>
      </c>
      <c r="I9" s="120" t="s">
        <v>15</v>
      </c>
      <c r="J9" s="120">
        <v>83</v>
      </c>
      <c r="K9" s="120">
        <v>719</v>
      </c>
      <c r="L9" s="120" t="s">
        <v>15</v>
      </c>
      <c r="M9" s="87"/>
    </row>
    <row r="10" spans="1:15" x14ac:dyDescent="0.25">
      <c r="B10" s="473" t="s">
        <v>214</v>
      </c>
      <c r="C10" s="473"/>
      <c r="D10" s="465"/>
      <c r="E10" s="465"/>
      <c r="F10" s="465"/>
      <c r="G10" s="465"/>
      <c r="H10" s="465"/>
      <c r="I10" s="465"/>
      <c r="J10" s="465"/>
      <c r="K10" s="465"/>
      <c r="L10" s="465"/>
      <c r="M10" s="135"/>
    </row>
    <row r="11" spans="1:15" x14ac:dyDescent="0.25">
      <c r="A11" s="121"/>
      <c r="B11" s="122">
        <v>3</v>
      </c>
      <c r="C11" s="123" t="s">
        <v>215</v>
      </c>
      <c r="D11" s="124">
        <v>265</v>
      </c>
      <c r="E11" s="124">
        <v>423</v>
      </c>
      <c r="F11" s="124" t="s">
        <v>15</v>
      </c>
      <c r="G11" s="124">
        <v>357</v>
      </c>
      <c r="H11" s="124">
        <v>475</v>
      </c>
      <c r="I11" s="124" t="s">
        <v>15</v>
      </c>
      <c r="J11" s="124">
        <v>17</v>
      </c>
      <c r="K11" s="124">
        <v>729</v>
      </c>
      <c r="L11" s="124" t="s">
        <v>15</v>
      </c>
      <c r="M11" s="42"/>
    </row>
    <row r="12" spans="1:15" x14ac:dyDescent="0.25">
      <c r="B12" s="7">
        <v>4</v>
      </c>
      <c r="C12" s="18" t="s">
        <v>216</v>
      </c>
      <c r="D12" s="42">
        <v>424</v>
      </c>
      <c r="E12" s="42">
        <v>383</v>
      </c>
      <c r="F12" s="42" t="s">
        <v>15</v>
      </c>
      <c r="G12" s="42">
        <v>659</v>
      </c>
      <c r="H12" s="42">
        <v>425</v>
      </c>
      <c r="I12" s="42" t="s">
        <v>15</v>
      </c>
      <c r="J12" s="42">
        <v>68</v>
      </c>
      <c r="K12" s="42">
        <v>390</v>
      </c>
      <c r="L12" s="42" t="s">
        <v>15</v>
      </c>
      <c r="M12" s="42"/>
    </row>
    <row r="13" spans="1:15" x14ac:dyDescent="0.25">
      <c r="B13" s="7">
        <v>5</v>
      </c>
      <c r="C13" s="18" t="s">
        <v>217</v>
      </c>
      <c r="D13" s="42">
        <v>146</v>
      </c>
      <c r="E13" s="42">
        <v>398</v>
      </c>
      <c r="F13" s="42" t="s">
        <v>15</v>
      </c>
      <c r="G13" s="42">
        <v>227</v>
      </c>
      <c r="H13" s="42">
        <v>511</v>
      </c>
      <c r="I13" s="42" t="s">
        <v>15</v>
      </c>
      <c r="J13" s="42">
        <v>20</v>
      </c>
      <c r="K13" s="42">
        <v>880</v>
      </c>
      <c r="L13" s="42" t="s">
        <v>15</v>
      </c>
      <c r="M13" s="42"/>
    </row>
    <row r="14" spans="1:15" x14ac:dyDescent="0.25">
      <c r="A14" s="125"/>
      <c r="B14" s="81">
        <v>6</v>
      </c>
      <c r="C14" s="82" t="s">
        <v>218</v>
      </c>
      <c r="D14" s="126">
        <v>233</v>
      </c>
      <c r="E14" s="126">
        <v>515</v>
      </c>
      <c r="F14" s="126" t="s">
        <v>15</v>
      </c>
      <c r="G14" s="126">
        <v>331</v>
      </c>
      <c r="H14" s="126">
        <v>586</v>
      </c>
      <c r="I14" s="126" t="s">
        <v>15</v>
      </c>
      <c r="J14" s="126">
        <v>34</v>
      </c>
      <c r="K14" s="126">
        <v>709</v>
      </c>
      <c r="L14" s="126" t="s">
        <v>15</v>
      </c>
      <c r="M14" s="42"/>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14"/>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74" t="s">
        <v>793</v>
      </c>
      <c r="C2" s="474"/>
      <c r="D2" s="474"/>
      <c r="E2" s="474"/>
      <c r="F2" s="474"/>
      <c r="H2" s="422" t="s">
        <v>386</v>
      </c>
      <c r="I2" s="422"/>
    </row>
    <row r="3" spans="2:9" ht="15" customHeight="1" x14ac:dyDescent="0.25">
      <c r="B3" s="464" t="s">
        <v>219</v>
      </c>
      <c r="C3" s="464"/>
      <c r="D3" s="464"/>
      <c r="E3" s="464"/>
      <c r="F3" s="464"/>
      <c r="H3" s="422"/>
      <c r="I3" s="422"/>
    </row>
    <row r="4" spans="2:9" ht="25.5" x14ac:dyDescent="0.25">
      <c r="B4" s="15" t="s">
        <v>220</v>
      </c>
      <c r="C4" s="15" t="s">
        <v>221</v>
      </c>
      <c r="D4" s="15" t="s">
        <v>222</v>
      </c>
      <c r="E4" s="15" t="s">
        <v>223</v>
      </c>
      <c r="F4" s="15" t="s">
        <v>224</v>
      </c>
    </row>
    <row r="5" spans="2:9" x14ac:dyDescent="0.25">
      <c r="B5" s="475" t="s">
        <v>225</v>
      </c>
      <c r="C5" s="475"/>
      <c r="D5" s="475"/>
      <c r="E5" s="475"/>
      <c r="F5" s="475"/>
    </row>
    <row r="6" spans="2:9" x14ac:dyDescent="0.25">
      <c r="B6" s="170" t="s">
        <v>287</v>
      </c>
      <c r="C6" s="274">
        <v>0</v>
      </c>
      <c r="D6" s="171">
        <v>476.26</v>
      </c>
      <c r="E6" s="171">
        <v>0.21</v>
      </c>
      <c r="F6" s="171">
        <v>476.05</v>
      </c>
    </row>
    <row r="7" spans="2:9" x14ac:dyDescent="0.25">
      <c r="B7" s="56" t="s">
        <v>340</v>
      </c>
      <c r="C7" s="105">
        <v>476.05</v>
      </c>
      <c r="D7" s="105">
        <v>116.18</v>
      </c>
      <c r="E7" s="273">
        <v>0</v>
      </c>
      <c r="F7" s="105">
        <v>592.23</v>
      </c>
    </row>
    <row r="8" spans="2:9" x14ac:dyDescent="0.25">
      <c r="B8" s="56" t="s">
        <v>430</v>
      </c>
      <c r="C8" s="105">
        <v>592.23</v>
      </c>
      <c r="D8" s="105">
        <v>25.93</v>
      </c>
      <c r="E8" s="273">
        <v>4.84</v>
      </c>
      <c r="F8" s="105">
        <v>613.32000000000005</v>
      </c>
    </row>
    <row r="9" spans="2:9" x14ac:dyDescent="0.25">
      <c r="B9" s="56" t="s">
        <v>489</v>
      </c>
      <c r="C9" s="105">
        <v>613.32000000000005</v>
      </c>
      <c r="D9" s="105">
        <v>8.36</v>
      </c>
      <c r="E9" s="273">
        <v>0</v>
      </c>
      <c r="F9" s="105">
        <v>621.67999999999995</v>
      </c>
    </row>
    <row r="10" spans="2:9" x14ac:dyDescent="0.25">
      <c r="B10" s="466" t="s">
        <v>226</v>
      </c>
      <c r="C10" s="466"/>
      <c r="D10" s="466"/>
      <c r="E10" s="466"/>
      <c r="F10" s="466"/>
    </row>
    <row r="11" spans="2:9" x14ac:dyDescent="0.25">
      <c r="B11" s="172" t="s">
        <v>287</v>
      </c>
      <c r="C11" s="273">
        <v>0</v>
      </c>
      <c r="D11" s="273">
        <v>109.7</v>
      </c>
      <c r="E11" s="273">
        <v>0</v>
      </c>
      <c r="F11" s="273">
        <v>109.7</v>
      </c>
    </row>
    <row r="12" spans="2:9" x14ac:dyDescent="0.25">
      <c r="B12" s="173" t="s">
        <v>340</v>
      </c>
      <c r="C12" s="273">
        <v>109.7</v>
      </c>
      <c r="D12" s="105">
        <v>112.06</v>
      </c>
      <c r="E12" s="273">
        <v>0</v>
      </c>
      <c r="F12" s="105">
        <v>221.76</v>
      </c>
    </row>
    <row r="13" spans="2:9" x14ac:dyDescent="0.25">
      <c r="B13" s="56" t="s">
        <v>430</v>
      </c>
      <c r="C13" s="273">
        <v>221.76</v>
      </c>
      <c r="D13" s="105">
        <v>127.94</v>
      </c>
      <c r="E13" s="273">
        <v>0.03</v>
      </c>
      <c r="F13" s="105">
        <v>349.67</v>
      </c>
    </row>
    <row r="14" spans="2:9" x14ac:dyDescent="0.25">
      <c r="B14" s="272" t="s">
        <v>489</v>
      </c>
      <c r="C14" s="224">
        <v>349.67</v>
      </c>
      <c r="D14" s="224">
        <v>2.02</v>
      </c>
      <c r="E14" s="224">
        <v>10.42</v>
      </c>
      <c r="F14" s="224">
        <v>341.27</v>
      </c>
    </row>
  </sheetData>
  <mergeCells count="5">
    <mergeCell ref="B2:F2"/>
    <mergeCell ref="B3:F3"/>
    <mergeCell ref="B5:F5"/>
    <mergeCell ref="B10:F10"/>
    <mergeCell ref="H2:I3"/>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5"/>
  <sheetViews>
    <sheetView showGridLines="0" workbookViewId="0">
      <selection activeCell="C16" sqref="C16"/>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476" t="s">
        <v>794</v>
      </c>
      <c r="C2" s="476"/>
      <c r="D2" s="476"/>
      <c r="E2" s="476"/>
      <c r="F2" s="476"/>
      <c r="G2" s="476"/>
      <c r="H2" s="476"/>
      <c r="I2" s="476"/>
      <c r="J2" s="476"/>
      <c r="L2" s="422" t="s">
        <v>386</v>
      </c>
      <c r="M2" s="422"/>
    </row>
    <row r="3" spans="2:15" x14ac:dyDescent="0.25">
      <c r="B3" s="477" t="s">
        <v>93</v>
      </c>
      <c r="C3" s="477"/>
      <c r="D3" s="477"/>
      <c r="E3" s="477"/>
      <c r="F3" s="477"/>
      <c r="G3" s="477"/>
      <c r="H3" s="477"/>
      <c r="I3" s="477"/>
      <c r="J3" s="477"/>
      <c r="L3" s="422"/>
      <c r="M3" s="422"/>
    </row>
    <row r="4" spans="2:15" ht="17.25" customHeight="1" x14ac:dyDescent="0.25">
      <c r="B4" s="429" t="s">
        <v>170</v>
      </c>
      <c r="C4" s="429" t="s">
        <v>227</v>
      </c>
      <c r="D4" s="429"/>
      <c r="E4" s="429"/>
      <c r="F4" s="429"/>
      <c r="G4" s="429" t="s">
        <v>21</v>
      </c>
      <c r="H4" s="429"/>
      <c r="I4" s="429" t="s">
        <v>228</v>
      </c>
      <c r="J4" s="429"/>
    </row>
    <row r="5" spans="2:15" ht="28.5" customHeight="1" x14ac:dyDescent="0.25">
      <c r="B5" s="429"/>
      <c r="C5" s="429" t="s">
        <v>229</v>
      </c>
      <c r="D5" s="429"/>
      <c r="E5" s="429" t="s">
        <v>230</v>
      </c>
      <c r="F5" s="429"/>
      <c r="G5" s="429"/>
      <c r="H5" s="429"/>
      <c r="I5" s="429"/>
      <c r="J5" s="429"/>
    </row>
    <row r="6" spans="2:15" ht="27" customHeight="1" x14ac:dyDescent="0.25">
      <c r="B6" s="423"/>
      <c r="C6" s="96" t="s">
        <v>104</v>
      </c>
      <c r="D6" s="96" t="s">
        <v>231</v>
      </c>
      <c r="E6" s="96" t="s">
        <v>104</v>
      </c>
      <c r="F6" s="96" t="s">
        <v>231</v>
      </c>
      <c r="G6" s="96" t="s">
        <v>104</v>
      </c>
      <c r="H6" s="96" t="s">
        <v>231</v>
      </c>
      <c r="I6" s="96" t="s">
        <v>232</v>
      </c>
      <c r="J6" s="96" t="s">
        <v>233</v>
      </c>
    </row>
    <row r="7" spans="2:15" x14ac:dyDescent="0.25">
      <c r="B7" s="47" t="s">
        <v>287</v>
      </c>
      <c r="C7" s="42">
        <v>3</v>
      </c>
      <c r="D7" s="42">
        <v>49.66</v>
      </c>
      <c r="E7" s="42">
        <v>19</v>
      </c>
      <c r="F7" s="42">
        <v>3256.87</v>
      </c>
      <c r="G7" s="42">
        <v>22</v>
      </c>
      <c r="H7" s="42">
        <v>3306.53</v>
      </c>
      <c r="I7" s="42">
        <v>21</v>
      </c>
      <c r="J7" s="42">
        <v>1</v>
      </c>
    </row>
    <row r="8" spans="2:15" x14ac:dyDescent="0.25">
      <c r="B8" s="47" t="s">
        <v>340</v>
      </c>
      <c r="C8" s="42">
        <v>19</v>
      </c>
      <c r="D8" s="42">
        <v>2485.94</v>
      </c>
      <c r="E8" s="42">
        <v>218</v>
      </c>
      <c r="F8" s="42">
        <v>36760.35</v>
      </c>
      <c r="G8" s="42">
        <v>237</v>
      </c>
      <c r="H8" s="42">
        <v>39246.29</v>
      </c>
      <c r="I8" s="42">
        <v>231</v>
      </c>
      <c r="J8" s="42">
        <v>6</v>
      </c>
    </row>
    <row r="9" spans="2:15" x14ac:dyDescent="0.25">
      <c r="B9" s="47" t="s">
        <v>430</v>
      </c>
      <c r="C9" s="42">
        <v>80</v>
      </c>
      <c r="D9" s="42">
        <v>3039.2</v>
      </c>
      <c r="E9" s="42">
        <v>773</v>
      </c>
      <c r="F9" s="42">
        <v>59691.12</v>
      </c>
      <c r="G9" s="42">
        <v>853</v>
      </c>
      <c r="H9" s="42">
        <v>62730.32</v>
      </c>
      <c r="I9" s="42">
        <v>842</v>
      </c>
      <c r="J9" s="42">
        <v>11</v>
      </c>
    </row>
    <row r="10" spans="2:15" x14ac:dyDescent="0.25">
      <c r="B10" s="47" t="s">
        <v>489</v>
      </c>
      <c r="C10" s="42">
        <v>12</v>
      </c>
      <c r="D10" s="42">
        <v>661.61</v>
      </c>
      <c r="E10" s="42">
        <v>111</v>
      </c>
      <c r="F10" s="42">
        <v>5006.16</v>
      </c>
      <c r="G10" s="42">
        <v>123</v>
      </c>
      <c r="H10" s="42">
        <v>5667.77</v>
      </c>
      <c r="I10" s="42">
        <v>123</v>
      </c>
      <c r="J10" s="42">
        <v>0</v>
      </c>
    </row>
    <row r="11" spans="2:15" x14ac:dyDescent="0.25">
      <c r="B11" s="218" t="s">
        <v>21</v>
      </c>
      <c r="C11" s="219">
        <v>114</v>
      </c>
      <c r="D11" s="219">
        <v>6236.41</v>
      </c>
      <c r="E11" s="219">
        <v>1121</v>
      </c>
      <c r="F11" s="269">
        <v>104714.5</v>
      </c>
      <c r="G11" s="219">
        <v>1235</v>
      </c>
      <c r="H11" s="269">
        <v>110950.91</v>
      </c>
      <c r="I11" s="219">
        <v>1217</v>
      </c>
      <c r="J11" s="219">
        <v>18</v>
      </c>
      <c r="O11" s="1"/>
    </row>
    <row r="12" spans="2:15" x14ac:dyDescent="0.25">
      <c r="B12" s="173" t="s">
        <v>452</v>
      </c>
      <c r="C12" s="174"/>
      <c r="D12" s="174"/>
      <c r="E12" s="174"/>
      <c r="F12" s="174"/>
      <c r="G12" s="1"/>
      <c r="H12" s="1"/>
      <c r="I12" s="1"/>
      <c r="J12" s="1"/>
    </row>
    <row r="13" spans="2:15" x14ac:dyDescent="0.25">
      <c r="B13" s="173" t="s">
        <v>451</v>
      </c>
      <c r="C13" s="174"/>
      <c r="D13" s="174"/>
      <c r="E13" s="174"/>
      <c r="F13" s="174"/>
      <c r="G13" s="1"/>
      <c r="H13" s="1"/>
      <c r="I13" s="1"/>
      <c r="J13" s="1"/>
    </row>
    <row r="14" spans="2:15" x14ac:dyDescent="0.25">
      <c r="B14" s="333" t="s">
        <v>795</v>
      </c>
      <c r="C14" s="175"/>
      <c r="D14" s="175"/>
      <c r="E14" s="175"/>
      <c r="F14" s="175"/>
    </row>
    <row r="15" spans="2:15" x14ac:dyDescent="0.25">
      <c r="B15" s="293"/>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4"/>
  <sheetViews>
    <sheetView showGridLines="0" workbookViewId="0">
      <selection activeCell="H17" sqref="H17"/>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476" t="s">
        <v>803</v>
      </c>
      <c r="C2" s="476"/>
      <c r="D2" s="476"/>
      <c r="E2" s="476"/>
      <c r="F2" s="476"/>
      <c r="G2" s="476"/>
      <c r="H2" s="476"/>
      <c r="I2" s="476"/>
      <c r="K2" s="422" t="s">
        <v>386</v>
      </c>
      <c r="L2" s="422"/>
    </row>
    <row r="3" spans="2:14" x14ac:dyDescent="0.25">
      <c r="B3" s="477"/>
      <c r="C3" s="477"/>
      <c r="D3" s="477"/>
      <c r="E3" s="477"/>
      <c r="F3" s="477"/>
      <c r="G3" s="477"/>
      <c r="H3" s="477"/>
      <c r="I3" s="477"/>
      <c r="K3" s="422"/>
      <c r="L3" s="422"/>
    </row>
    <row r="4" spans="2:14" ht="17.25" customHeight="1" x14ac:dyDescent="0.25">
      <c r="B4" s="429" t="s">
        <v>170</v>
      </c>
      <c r="C4" s="423" t="s">
        <v>797</v>
      </c>
      <c r="D4" s="425" t="s">
        <v>796</v>
      </c>
      <c r="E4" s="427"/>
      <c r="F4" s="423" t="s">
        <v>800</v>
      </c>
      <c r="G4" s="425" t="s">
        <v>801</v>
      </c>
      <c r="H4" s="427"/>
      <c r="I4" s="423" t="s">
        <v>802</v>
      </c>
    </row>
    <row r="5" spans="2:14" ht="29.25" customHeight="1" x14ac:dyDescent="0.25">
      <c r="B5" s="429"/>
      <c r="C5" s="467"/>
      <c r="D5" s="15" t="s">
        <v>798</v>
      </c>
      <c r="E5" s="15" t="s">
        <v>799</v>
      </c>
      <c r="F5" s="467"/>
      <c r="G5" s="15" t="s">
        <v>798</v>
      </c>
      <c r="H5" s="15" t="s">
        <v>799</v>
      </c>
      <c r="I5" s="467"/>
    </row>
    <row r="6" spans="2:14" x14ac:dyDescent="0.25">
      <c r="B6" s="47" t="s">
        <v>287</v>
      </c>
      <c r="C6" s="42">
        <v>22</v>
      </c>
      <c r="D6" s="42">
        <v>0</v>
      </c>
      <c r="E6" s="42">
        <v>0</v>
      </c>
      <c r="F6" s="42">
        <v>2</v>
      </c>
      <c r="G6" s="42">
        <v>0</v>
      </c>
      <c r="H6" s="42">
        <v>0</v>
      </c>
      <c r="I6" s="42">
        <v>0</v>
      </c>
    </row>
    <row r="7" spans="2:14" x14ac:dyDescent="0.25">
      <c r="B7" s="47" t="s">
        <v>340</v>
      </c>
      <c r="C7" s="42">
        <v>237</v>
      </c>
      <c r="D7" s="42">
        <v>6</v>
      </c>
      <c r="E7" s="42">
        <v>1</v>
      </c>
      <c r="F7" s="42">
        <v>34</v>
      </c>
      <c r="G7" s="42">
        <v>2</v>
      </c>
      <c r="H7" s="42">
        <v>1</v>
      </c>
      <c r="I7" s="42">
        <v>9</v>
      </c>
    </row>
    <row r="8" spans="2:14" x14ac:dyDescent="0.25">
      <c r="B8" s="47" t="s">
        <v>430</v>
      </c>
      <c r="C8" s="42">
        <v>853</v>
      </c>
      <c r="D8" s="42">
        <v>14</v>
      </c>
      <c r="E8" s="42">
        <v>10</v>
      </c>
      <c r="F8" s="42">
        <v>321</v>
      </c>
      <c r="G8" s="42">
        <v>0</v>
      </c>
      <c r="H8" s="42">
        <v>6</v>
      </c>
      <c r="I8" s="42">
        <v>24</v>
      </c>
    </row>
    <row r="9" spans="2:14" x14ac:dyDescent="0.25">
      <c r="B9" s="47" t="s">
        <v>489</v>
      </c>
      <c r="C9" s="42">
        <v>123</v>
      </c>
      <c r="D9" s="42">
        <v>3</v>
      </c>
      <c r="E9" s="42">
        <v>14</v>
      </c>
      <c r="F9" s="42">
        <v>131</v>
      </c>
      <c r="G9" s="42">
        <v>1</v>
      </c>
      <c r="H9" s="42">
        <v>4</v>
      </c>
      <c r="I9" s="42">
        <v>57</v>
      </c>
    </row>
    <row r="10" spans="2:14" x14ac:dyDescent="0.25">
      <c r="B10" s="218" t="s">
        <v>21</v>
      </c>
      <c r="C10" s="219">
        <v>1235</v>
      </c>
      <c r="D10" s="219">
        <v>23</v>
      </c>
      <c r="E10" s="219">
        <v>25</v>
      </c>
      <c r="F10" s="219">
        <v>488</v>
      </c>
      <c r="G10" s="219">
        <v>3</v>
      </c>
      <c r="H10" s="219">
        <v>11</v>
      </c>
      <c r="I10" s="219">
        <v>90</v>
      </c>
      <c r="N10" s="1"/>
    </row>
    <row r="11" spans="2:14" x14ac:dyDescent="0.25">
      <c r="B11" s="24"/>
      <c r="C11" s="174"/>
      <c r="D11" s="174"/>
      <c r="E11" s="174"/>
      <c r="F11" s="174"/>
      <c r="G11" s="1"/>
      <c r="H11" s="1"/>
      <c r="I11" s="1"/>
    </row>
    <row r="12" spans="2:14" x14ac:dyDescent="0.25">
      <c r="B12" s="24"/>
      <c r="C12" s="174"/>
      <c r="D12" s="174"/>
      <c r="E12" s="174"/>
      <c r="F12" s="174"/>
      <c r="G12" s="1"/>
      <c r="H12" s="1"/>
      <c r="I12" s="1"/>
    </row>
    <row r="13" spans="2:14" x14ac:dyDescent="0.25">
      <c r="B13" s="293"/>
      <c r="C13" s="175"/>
      <c r="D13" s="175"/>
      <c r="E13" s="175"/>
      <c r="F13" s="175"/>
    </row>
    <row r="14" spans="2:14" x14ac:dyDescent="0.25">
      <c r="B14" s="293"/>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14"/>
  <sheetViews>
    <sheetView showGridLines="0" workbookViewId="0">
      <selection activeCell="L2" sqref="L2:M3"/>
    </sheetView>
  </sheetViews>
  <sheetFormatPr defaultRowHeight="15" x14ac:dyDescent="0.25"/>
  <cols>
    <col min="1" max="1" width="1.85546875" customWidth="1"/>
    <col min="2" max="2" width="28.140625" style="19" customWidth="1"/>
    <col min="9" max="9" width="9.42578125" customWidth="1"/>
    <col min="11" max="11" width="3.7109375" customWidth="1"/>
    <col min="12" max="13" width="7" customWidth="1"/>
  </cols>
  <sheetData>
    <row r="1" spans="2:13" ht="11.25" customHeight="1" x14ac:dyDescent="0.25"/>
    <row r="2" spans="2:13" ht="15" customHeight="1" x14ac:dyDescent="0.25">
      <c r="B2" s="476" t="s">
        <v>804</v>
      </c>
      <c r="C2" s="476"/>
      <c r="D2" s="476"/>
      <c r="E2" s="476"/>
      <c r="F2" s="476"/>
      <c r="G2" s="476"/>
      <c r="H2" s="476"/>
      <c r="I2" s="476"/>
      <c r="J2" s="476"/>
      <c r="L2" s="422" t="s">
        <v>386</v>
      </c>
      <c r="M2" s="422"/>
    </row>
    <row r="3" spans="2:13" x14ac:dyDescent="0.25">
      <c r="B3" s="477" t="s">
        <v>1</v>
      </c>
      <c r="C3" s="477"/>
      <c r="D3" s="477"/>
      <c r="E3" s="477"/>
      <c r="F3" s="477"/>
      <c r="G3" s="477"/>
      <c r="H3" s="477"/>
      <c r="I3" s="477"/>
      <c r="J3" s="477"/>
      <c r="L3" s="422"/>
      <c r="M3" s="422"/>
    </row>
    <row r="4" spans="2:13" x14ac:dyDescent="0.25">
      <c r="B4" s="429" t="s">
        <v>234</v>
      </c>
      <c r="C4" s="429" t="s">
        <v>235</v>
      </c>
      <c r="D4" s="429"/>
      <c r="E4" s="429"/>
      <c r="F4" s="429"/>
      <c r="G4" s="429" t="s">
        <v>266</v>
      </c>
      <c r="H4" s="429"/>
      <c r="I4" s="429"/>
      <c r="J4" s="429"/>
    </row>
    <row r="5" spans="2:13" x14ac:dyDescent="0.25">
      <c r="B5" s="429"/>
      <c r="C5" s="23" t="s">
        <v>236</v>
      </c>
      <c r="D5" s="23" t="s">
        <v>237</v>
      </c>
      <c r="E5" s="23" t="s">
        <v>238</v>
      </c>
      <c r="F5" s="23" t="s">
        <v>21</v>
      </c>
      <c r="G5" s="23" t="s">
        <v>236</v>
      </c>
      <c r="H5" s="23" t="s">
        <v>237</v>
      </c>
      <c r="I5" s="23" t="s">
        <v>238</v>
      </c>
      <c r="J5" s="23" t="s">
        <v>21</v>
      </c>
    </row>
    <row r="6" spans="2:13" x14ac:dyDescent="0.25">
      <c r="B6" s="56" t="s">
        <v>239</v>
      </c>
      <c r="C6" s="42">
        <v>461</v>
      </c>
      <c r="D6" s="42">
        <v>274</v>
      </c>
      <c r="E6" s="42">
        <v>91</v>
      </c>
      <c r="F6" s="42">
        <v>826</v>
      </c>
      <c r="G6" s="42">
        <v>278</v>
      </c>
      <c r="H6" s="42">
        <v>181</v>
      </c>
      <c r="I6" s="42">
        <v>57</v>
      </c>
      <c r="J6" s="42">
        <v>516</v>
      </c>
    </row>
    <row r="7" spans="2:13" x14ac:dyDescent="0.25">
      <c r="B7" s="56" t="s">
        <v>240</v>
      </c>
      <c r="C7" s="42">
        <v>488</v>
      </c>
      <c r="D7" s="42">
        <v>208</v>
      </c>
      <c r="E7" s="42">
        <v>71</v>
      </c>
      <c r="F7" s="42">
        <v>767</v>
      </c>
      <c r="G7" s="42">
        <v>275</v>
      </c>
      <c r="H7" s="42">
        <v>126</v>
      </c>
      <c r="I7" s="42">
        <v>41</v>
      </c>
      <c r="J7" s="42">
        <v>442</v>
      </c>
    </row>
    <row r="8" spans="2:13" x14ac:dyDescent="0.25">
      <c r="B8" s="56" t="s">
        <v>241</v>
      </c>
      <c r="C8" s="42">
        <v>412</v>
      </c>
      <c r="D8" s="42">
        <v>150</v>
      </c>
      <c r="E8" s="42">
        <v>40</v>
      </c>
      <c r="F8" s="42">
        <v>602</v>
      </c>
      <c r="G8" s="42">
        <v>244</v>
      </c>
      <c r="H8" s="42">
        <v>88</v>
      </c>
      <c r="I8" s="42">
        <v>27</v>
      </c>
      <c r="J8" s="42">
        <v>359</v>
      </c>
    </row>
    <row r="9" spans="2:13" x14ac:dyDescent="0.25">
      <c r="B9" s="56" t="s">
        <v>242</v>
      </c>
      <c r="C9" s="42">
        <v>343</v>
      </c>
      <c r="D9" s="42">
        <v>125</v>
      </c>
      <c r="E9" s="42">
        <v>48</v>
      </c>
      <c r="F9" s="42">
        <v>516</v>
      </c>
      <c r="G9" s="42">
        <v>224</v>
      </c>
      <c r="H9" s="42">
        <v>84</v>
      </c>
      <c r="I9" s="42">
        <v>25</v>
      </c>
      <c r="J9" s="42">
        <v>333</v>
      </c>
    </row>
    <row r="10" spans="2:13" x14ac:dyDescent="0.25">
      <c r="B10" s="56" t="s">
        <v>243</v>
      </c>
      <c r="C10" s="42">
        <v>148</v>
      </c>
      <c r="D10" s="42">
        <v>87</v>
      </c>
      <c r="E10" s="42">
        <v>19</v>
      </c>
      <c r="F10" s="42">
        <v>254</v>
      </c>
      <c r="G10" s="42">
        <v>92</v>
      </c>
      <c r="H10" s="42">
        <v>54</v>
      </c>
      <c r="I10" s="42">
        <v>13</v>
      </c>
      <c r="J10" s="42">
        <v>159</v>
      </c>
    </row>
    <row r="11" spans="2:13" x14ac:dyDescent="0.25">
      <c r="B11" s="56" t="s">
        <v>244</v>
      </c>
      <c r="C11" s="42">
        <v>418</v>
      </c>
      <c r="D11" s="42">
        <v>224</v>
      </c>
      <c r="E11" s="42">
        <v>85</v>
      </c>
      <c r="F11" s="42">
        <v>727</v>
      </c>
      <c r="G11" s="42">
        <v>246</v>
      </c>
      <c r="H11" s="42">
        <v>140</v>
      </c>
      <c r="I11" s="42">
        <v>59</v>
      </c>
      <c r="J11" s="42">
        <v>445</v>
      </c>
    </row>
    <row r="12" spans="2:13" x14ac:dyDescent="0.25">
      <c r="B12" s="56" t="s">
        <v>245</v>
      </c>
      <c r="C12" s="42">
        <v>222</v>
      </c>
      <c r="D12" s="42">
        <v>40</v>
      </c>
      <c r="E12" s="42">
        <v>24</v>
      </c>
      <c r="F12" s="42">
        <v>286</v>
      </c>
      <c r="G12" s="42">
        <v>154</v>
      </c>
      <c r="H12" s="42">
        <v>22</v>
      </c>
      <c r="I12" s="42">
        <v>13</v>
      </c>
      <c r="J12" s="42">
        <v>189</v>
      </c>
    </row>
    <row r="13" spans="2:13" x14ac:dyDescent="0.25">
      <c r="B13" s="56" t="s">
        <v>246</v>
      </c>
      <c r="C13" s="42">
        <v>79</v>
      </c>
      <c r="D13" s="42">
        <v>28</v>
      </c>
      <c r="E13" s="42">
        <v>11</v>
      </c>
      <c r="F13" s="42">
        <v>118</v>
      </c>
      <c r="G13" s="42">
        <v>45</v>
      </c>
      <c r="H13" s="42">
        <v>16</v>
      </c>
      <c r="I13" s="42">
        <v>8</v>
      </c>
      <c r="J13" s="42">
        <v>69</v>
      </c>
    </row>
    <row r="14" spans="2:13" x14ac:dyDescent="0.25">
      <c r="B14" s="218" t="s">
        <v>247</v>
      </c>
      <c r="C14" s="219">
        <v>2571</v>
      </c>
      <c r="D14" s="219">
        <v>1136</v>
      </c>
      <c r="E14" s="219">
        <v>389</v>
      </c>
      <c r="F14" s="219">
        <v>4096</v>
      </c>
      <c r="G14" s="219">
        <v>1558</v>
      </c>
      <c r="H14" s="219">
        <v>711</v>
      </c>
      <c r="I14" s="219">
        <v>243</v>
      </c>
      <c r="J14" s="219">
        <v>2512</v>
      </c>
    </row>
  </sheetData>
  <mergeCells count="6">
    <mergeCell ref="L2:M3"/>
    <mergeCell ref="B2:J2"/>
    <mergeCell ref="B3:J3"/>
    <mergeCell ref="B4:B5"/>
    <mergeCell ref="C4:F4"/>
    <mergeCell ref="G4:J4"/>
  </mergeCells>
  <hyperlinks>
    <hyperlink ref="L2:M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16"/>
  <sheetViews>
    <sheetView showGridLines="0" workbookViewId="0">
      <selection activeCell="C19" sqref="C19"/>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17" t="s">
        <v>805</v>
      </c>
      <c r="C2" s="417"/>
      <c r="D2" s="417"/>
      <c r="E2" s="417"/>
      <c r="F2" s="417"/>
      <c r="G2" s="417"/>
      <c r="H2" s="417"/>
      <c r="J2" s="422" t="s">
        <v>386</v>
      </c>
      <c r="K2" s="422"/>
    </row>
    <row r="3" spans="2:11" x14ac:dyDescent="0.25">
      <c r="B3" s="34"/>
      <c r="C3" s="33"/>
      <c r="D3" s="33"/>
      <c r="E3" s="2"/>
      <c r="F3" s="2"/>
      <c r="G3" s="2"/>
      <c r="H3" s="3" t="s">
        <v>1</v>
      </c>
      <c r="J3" s="422"/>
      <c r="K3" s="422"/>
    </row>
    <row r="4" spans="2:11" x14ac:dyDescent="0.25">
      <c r="B4" s="429" t="s">
        <v>248</v>
      </c>
      <c r="C4" s="423" t="s">
        <v>249</v>
      </c>
      <c r="D4" s="423" t="s">
        <v>250</v>
      </c>
      <c r="E4" s="429" t="s">
        <v>251</v>
      </c>
      <c r="F4" s="429"/>
      <c r="G4" s="429"/>
      <c r="H4" s="423" t="s">
        <v>252</v>
      </c>
    </row>
    <row r="5" spans="2:11" ht="25.5" x14ac:dyDescent="0.25">
      <c r="B5" s="423"/>
      <c r="C5" s="424"/>
      <c r="D5" s="424"/>
      <c r="E5" s="23" t="s">
        <v>253</v>
      </c>
      <c r="F5" s="23" t="s">
        <v>460</v>
      </c>
      <c r="G5" s="23" t="s">
        <v>254</v>
      </c>
      <c r="H5" s="424"/>
    </row>
    <row r="6" spans="2:11" ht="15.75" x14ac:dyDescent="0.25">
      <c r="B6" s="85" t="s">
        <v>428</v>
      </c>
      <c r="C6" s="42">
        <v>0</v>
      </c>
      <c r="D6" s="42">
        <v>977</v>
      </c>
      <c r="E6" s="42">
        <v>0</v>
      </c>
      <c r="F6" s="42">
        <v>0</v>
      </c>
      <c r="G6" s="42">
        <v>0</v>
      </c>
      <c r="H6" s="42">
        <v>977</v>
      </c>
    </row>
    <row r="7" spans="2:11" x14ac:dyDescent="0.25">
      <c r="B7" s="95" t="s">
        <v>255</v>
      </c>
      <c r="C7" s="42">
        <v>0</v>
      </c>
      <c r="D7" s="42">
        <v>96</v>
      </c>
      <c r="E7" s="42">
        <v>0</v>
      </c>
      <c r="F7" s="42">
        <v>0</v>
      </c>
      <c r="G7" s="42">
        <v>0</v>
      </c>
      <c r="H7" s="42">
        <v>96</v>
      </c>
    </row>
    <row r="8" spans="2:11" x14ac:dyDescent="0.25">
      <c r="B8" s="50" t="s">
        <v>11</v>
      </c>
      <c r="C8" s="42">
        <v>96</v>
      </c>
      <c r="D8" s="42">
        <v>1716</v>
      </c>
      <c r="E8" s="42">
        <v>0</v>
      </c>
      <c r="F8" s="42">
        <v>0</v>
      </c>
      <c r="G8" s="42">
        <v>0</v>
      </c>
      <c r="H8" s="42">
        <v>1812</v>
      </c>
    </row>
    <row r="9" spans="2:11" x14ac:dyDescent="0.25">
      <c r="B9" s="50" t="s">
        <v>12</v>
      </c>
      <c r="C9" s="42">
        <v>1812</v>
      </c>
      <c r="D9" s="42">
        <v>648</v>
      </c>
      <c r="E9" s="42">
        <v>4</v>
      </c>
      <c r="F9" s="42">
        <v>0</v>
      </c>
      <c r="G9" s="42">
        <v>0</v>
      </c>
      <c r="H9" s="42">
        <v>2456</v>
      </c>
    </row>
    <row r="10" spans="2:11" x14ac:dyDescent="0.25">
      <c r="B10" s="45" t="s">
        <v>287</v>
      </c>
      <c r="C10" s="42">
        <v>2456</v>
      </c>
      <c r="D10" s="42">
        <v>554</v>
      </c>
      <c r="E10" s="42">
        <v>0</v>
      </c>
      <c r="F10" s="42">
        <v>1</v>
      </c>
      <c r="G10" s="42">
        <v>5</v>
      </c>
      <c r="H10" s="42">
        <v>3004</v>
      </c>
    </row>
    <row r="11" spans="2:11" x14ac:dyDescent="0.25">
      <c r="B11" s="45" t="s">
        <v>340</v>
      </c>
      <c r="C11" s="42">
        <v>3004</v>
      </c>
      <c r="D11" s="42">
        <v>506</v>
      </c>
      <c r="E11" s="42">
        <v>0</v>
      </c>
      <c r="F11" s="42">
        <v>1</v>
      </c>
      <c r="G11" s="42">
        <v>5</v>
      </c>
      <c r="H11" s="42">
        <v>3504</v>
      </c>
    </row>
    <row r="12" spans="2:11" x14ac:dyDescent="0.25">
      <c r="B12" s="45" t="s">
        <v>430</v>
      </c>
      <c r="C12" s="42">
        <v>3504</v>
      </c>
      <c r="D12" s="42">
        <v>549</v>
      </c>
      <c r="E12" s="42">
        <v>1</v>
      </c>
      <c r="F12" s="42">
        <v>0</v>
      </c>
      <c r="G12" s="42">
        <v>8</v>
      </c>
      <c r="H12" s="42">
        <v>4044</v>
      </c>
    </row>
    <row r="13" spans="2:11" x14ac:dyDescent="0.25">
      <c r="B13" s="45" t="s">
        <v>489</v>
      </c>
      <c r="C13" s="42">
        <v>4044</v>
      </c>
      <c r="D13" s="42">
        <v>56</v>
      </c>
      <c r="E13" s="42">
        <v>2</v>
      </c>
      <c r="F13" s="42">
        <v>0</v>
      </c>
      <c r="G13" s="42">
        <v>2</v>
      </c>
      <c r="H13" s="42">
        <v>4096</v>
      </c>
    </row>
    <row r="14" spans="2:11" x14ac:dyDescent="0.25">
      <c r="B14" s="245" t="s">
        <v>21</v>
      </c>
      <c r="C14" s="246" t="s">
        <v>15</v>
      </c>
      <c r="D14" s="246">
        <v>4125</v>
      </c>
      <c r="E14" s="246">
        <v>7</v>
      </c>
      <c r="F14" s="246">
        <v>2</v>
      </c>
      <c r="G14" s="246">
        <v>20</v>
      </c>
      <c r="H14" s="246">
        <v>4096</v>
      </c>
    </row>
    <row r="15" spans="2:11" ht="18.75" customHeight="1" x14ac:dyDescent="0.25">
      <c r="B15" s="173" t="s">
        <v>806</v>
      </c>
      <c r="C15" s="24"/>
      <c r="D15" s="24"/>
      <c r="E15" s="24"/>
      <c r="F15" s="24"/>
      <c r="G15" s="24"/>
      <c r="H15" s="2"/>
    </row>
    <row r="16" spans="2:11" x14ac:dyDescent="0.25">
      <c r="B16" s="24"/>
      <c r="C16" s="2"/>
      <c r="D16" s="2"/>
      <c r="E16" s="2"/>
      <c r="F16" s="2"/>
      <c r="G16" s="2"/>
      <c r="H16"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2"/>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17" t="s">
        <v>807</v>
      </c>
      <c r="C2" s="417"/>
      <c r="D2" s="417"/>
      <c r="E2" s="417"/>
      <c r="G2" s="422" t="s">
        <v>386</v>
      </c>
      <c r="H2" s="422"/>
    </row>
    <row r="3" spans="2:8" ht="15.75" x14ac:dyDescent="0.25">
      <c r="B3" s="35"/>
      <c r="C3" s="1"/>
      <c r="D3" s="1"/>
      <c r="E3" s="1"/>
      <c r="G3" s="422"/>
      <c r="H3" s="422"/>
    </row>
    <row r="4" spans="2:8" x14ac:dyDescent="0.25">
      <c r="B4" s="36" t="s">
        <v>256</v>
      </c>
      <c r="C4" s="478" t="s">
        <v>257</v>
      </c>
      <c r="D4" s="478"/>
      <c r="E4" s="478"/>
    </row>
    <row r="5" spans="2:8" x14ac:dyDescent="0.25">
      <c r="B5" s="48"/>
      <c r="C5" s="36" t="s">
        <v>258</v>
      </c>
      <c r="D5" s="23" t="s">
        <v>259</v>
      </c>
      <c r="E5" s="23" t="s">
        <v>21</v>
      </c>
    </row>
    <row r="6" spans="2:8" x14ac:dyDescent="0.25">
      <c r="B6" s="49" t="s">
        <v>260</v>
      </c>
      <c r="C6" s="42">
        <v>2070</v>
      </c>
      <c r="D6" s="42">
        <v>197</v>
      </c>
      <c r="E6" s="42">
        <v>2267</v>
      </c>
    </row>
    <row r="7" spans="2:8" x14ac:dyDescent="0.25">
      <c r="B7" s="49" t="s">
        <v>261</v>
      </c>
      <c r="C7" s="42">
        <v>577</v>
      </c>
      <c r="D7" s="42">
        <v>124</v>
      </c>
      <c r="E7" s="42">
        <v>701</v>
      </c>
    </row>
    <row r="8" spans="2:8" x14ac:dyDescent="0.25">
      <c r="B8" s="49" t="s">
        <v>262</v>
      </c>
      <c r="C8" s="42">
        <v>184</v>
      </c>
      <c r="D8" s="42">
        <v>19</v>
      </c>
      <c r="E8" s="42">
        <v>203</v>
      </c>
    </row>
    <row r="9" spans="2:8" x14ac:dyDescent="0.25">
      <c r="B9" s="49" t="s">
        <v>263</v>
      </c>
      <c r="C9" s="42">
        <v>221</v>
      </c>
      <c r="D9" s="42">
        <v>30</v>
      </c>
      <c r="E9" s="42">
        <v>251</v>
      </c>
    </row>
    <row r="10" spans="2:8" x14ac:dyDescent="0.25">
      <c r="B10" s="49" t="s">
        <v>264</v>
      </c>
      <c r="C10" s="42">
        <v>633</v>
      </c>
      <c r="D10" s="42">
        <v>25</v>
      </c>
      <c r="E10" s="42">
        <v>658</v>
      </c>
    </row>
    <row r="11" spans="2:8" x14ac:dyDescent="0.25">
      <c r="B11" s="2" t="s">
        <v>419</v>
      </c>
      <c r="C11" s="42">
        <v>15</v>
      </c>
      <c r="D11" s="42">
        <v>1</v>
      </c>
      <c r="E11" s="119">
        <v>16</v>
      </c>
    </row>
    <row r="12" spans="2:8" x14ac:dyDescent="0.25">
      <c r="B12" s="247" t="s">
        <v>21</v>
      </c>
      <c r="C12" s="248">
        <v>3700</v>
      </c>
      <c r="D12" s="248">
        <v>396</v>
      </c>
      <c r="E12" s="248">
        <v>4096</v>
      </c>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0"/>
  <sheetViews>
    <sheetView showGridLines="0" zoomScaleNormal="100" workbookViewId="0">
      <selection activeCell="P13" sqref="P13:S1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41.28515625" customWidth="1"/>
    <col min="10" max="10" width="1.7109375" customWidth="1"/>
    <col min="11" max="11" width="1.85546875" style="52"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77"/>
      <c r="C2" s="377"/>
      <c r="D2" s="377"/>
      <c r="F2" s="377"/>
      <c r="G2" s="377"/>
      <c r="H2" s="377"/>
      <c r="I2" s="377"/>
      <c r="J2" s="86"/>
      <c r="M2" s="378" t="s">
        <v>0</v>
      </c>
      <c r="N2" s="378"/>
      <c r="O2" s="378"/>
      <c r="P2" s="378"/>
      <c r="Q2" s="378"/>
      <c r="R2" s="378"/>
      <c r="S2" s="378"/>
      <c r="T2" s="378"/>
      <c r="V2" s="373" t="s">
        <v>386</v>
      </c>
    </row>
    <row r="3" spans="2:22" ht="19.5" customHeight="1" x14ac:dyDescent="0.25">
      <c r="M3" s="24"/>
      <c r="N3" s="2"/>
      <c r="O3" s="2"/>
      <c r="P3" s="2"/>
      <c r="Q3" s="2"/>
      <c r="R3" s="2"/>
      <c r="S3" s="2"/>
      <c r="T3" s="3" t="s">
        <v>1</v>
      </c>
      <c r="V3" s="373"/>
    </row>
    <row r="4" spans="2:22" ht="15" customHeight="1" x14ac:dyDescent="0.25">
      <c r="M4" s="374" t="s">
        <v>2</v>
      </c>
      <c r="N4" s="375" t="s">
        <v>3</v>
      </c>
      <c r="O4" s="375" t="s">
        <v>4</v>
      </c>
      <c r="P4" s="375" t="s">
        <v>414</v>
      </c>
      <c r="Q4" s="375"/>
      <c r="R4" s="375"/>
      <c r="S4" s="375"/>
      <c r="T4" s="375" t="s">
        <v>5</v>
      </c>
    </row>
    <row r="5" spans="2:22" ht="40.5" x14ac:dyDescent="0.25">
      <c r="M5" s="374"/>
      <c r="N5" s="376"/>
      <c r="O5" s="376"/>
      <c r="P5" s="6" t="s">
        <v>6</v>
      </c>
      <c r="Q5" s="6" t="s">
        <v>7</v>
      </c>
      <c r="R5" s="6" t="s">
        <v>8</v>
      </c>
      <c r="S5" s="6" t="s">
        <v>9</v>
      </c>
      <c r="T5" s="376"/>
    </row>
    <row r="6" spans="2:22" x14ac:dyDescent="0.25">
      <c r="M6" s="32" t="s">
        <v>10</v>
      </c>
      <c r="N6" s="4">
        <v>0</v>
      </c>
      <c r="O6" s="4">
        <v>37</v>
      </c>
      <c r="P6" s="4">
        <v>1</v>
      </c>
      <c r="Q6" s="4">
        <v>0</v>
      </c>
      <c r="R6" s="4">
        <v>0</v>
      </c>
      <c r="S6" s="4">
        <v>0</v>
      </c>
      <c r="T6" s="4">
        <v>36</v>
      </c>
    </row>
    <row r="7" spans="2:22" x14ac:dyDescent="0.25">
      <c r="M7" s="39" t="s">
        <v>11</v>
      </c>
      <c r="N7" s="5">
        <v>36</v>
      </c>
      <c r="O7" s="5">
        <v>707</v>
      </c>
      <c r="P7" s="5">
        <v>94</v>
      </c>
      <c r="Q7" s="5">
        <v>0</v>
      </c>
      <c r="R7" s="5">
        <v>19</v>
      </c>
      <c r="S7" s="5">
        <v>91</v>
      </c>
      <c r="T7" s="5">
        <v>539</v>
      </c>
    </row>
    <row r="8" spans="2:22" x14ac:dyDescent="0.25">
      <c r="M8" s="32" t="s">
        <v>12</v>
      </c>
      <c r="N8" s="4">
        <v>539</v>
      </c>
      <c r="O8" s="4">
        <v>1157</v>
      </c>
      <c r="P8" s="4">
        <v>154</v>
      </c>
      <c r="Q8" s="4">
        <v>97</v>
      </c>
      <c r="R8" s="4">
        <v>77</v>
      </c>
      <c r="S8" s="4">
        <v>305</v>
      </c>
      <c r="T8" s="4">
        <v>1063</v>
      </c>
    </row>
    <row r="9" spans="2:22" x14ac:dyDescent="0.25">
      <c r="M9" s="32" t="s">
        <v>287</v>
      </c>
      <c r="N9" s="4">
        <v>1063</v>
      </c>
      <c r="O9" s="4">
        <v>1989</v>
      </c>
      <c r="P9" s="4">
        <v>345</v>
      </c>
      <c r="Q9" s="4">
        <v>217</v>
      </c>
      <c r="R9" s="4">
        <v>136</v>
      </c>
      <c r="S9" s="4">
        <v>541</v>
      </c>
      <c r="T9" s="87">
        <v>1813</v>
      </c>
    </row>
    <row r="10" spans="2:22" x14ac:dyDescent="0.25">
      <c r="M10" s="32" t="s">
        <v>340</v>
      </c>
      <c r="N10" s="5">
        <v>1813</v>
      </c>
      <c r="O10" s="5">
        <v>536</v>
      </c>
      <c r="P10" s="5">
        <v>87</v>
      </c>
      <c r="Q10" s="5">
        <v>160</v>
      </c>
      <c r="R10" s="5">
        <v>122</v>
      </c>
      <c r="S10" s="5">
        <v>350</v>
      </c>
      <c r="T10" s="5">
        <v>1630</v>
      </c>
    </row>
    <row r="11" spans="2:22" x14ac:dyDescent="0.25">
      <c r="M11" s="32" t="s">
        <v>430</v>
      </c>
      <c r="N11" s="5">
        <v>1630</v>
      </c>
      <c r="O11" s="5">
        <v>878</v>
      </c>
      <c r="P11" s="5">
        <v>69</v>
      </c>
      <c r="Q11" s="5">
        <v>143</v>
      </c>
      <c r="R11" s="5">
        <v>140</v>
      </c>
      <c r="S11" s="5">
        <v>333</v>
      </c>
      <c r="T11" s="5">
        <v>1823</v>
      </c>
    </row>
    <row r="12" spans="2:22" x14ac:dyDescent="0.25">
      <c r="M12" s="32" t="s">
        <v>489</v>
      </c>
      <c r="N12" s="5">
        <v>1823</v>
      </c>
      <c r="O12" s="5">
        <v>332</v>
      </c>
      <c r="P12" s="5">
        <v>24</v>
      </c>
      <c r="Q12" s="5">
        <v>26</v>
      </c>
      <c r="R12" s="5">
        <v>23</v>
      </c>
      <c r="S12" s="5">
        <v>83</v>
      </c>
      <c r="T12" s="5">
        <v>1999</v>
      </c>
    </row>
    <row r="13" spans="2:22" x14ac:dyDescent="0.25">
      <c r="M13" s="280" t="s">
        <v>14</v>
      </c>
      <c r="N13" s="281" t="s">
        <v>15</v>
      </c>
      <c r="O13" s="281">
        <v>5636</v>
      </c>
      <c r="P13" s="281">
        <v>774</v>
      </c>
      <c r="Q13" s="281">
        <v>643</v>
      </c>
      <c r="R13" s="281">
        <v>517</v>
      </c>
      <c r="S13" s="281">
        <v>1703</v>
      </c>
      <c r="T13" s="281">
        <v>1999</v>
      </c>
    </row>
    <row r="14" spans="2:22" x14ac:dyDescent="0.25">
      <c r="M14" s="512" t="s">
        <v>488</v>
      </c>
      <c r="N14" s="513"/>
      <c r="O14" s="513"/>
      <c r="P14" s="514"/>
      <c r="Q14" s="515"/>
      <c r="R14" s="515"/>
      <c r="S14" s="515"/>
      <c r="T14" s="516"/>
    </row>
    <row r="15" spans="2:22" x14ac:dyDescent="0.25">
      <c r="M15" s="517" t="s">
        <v>456</v>
      </c>
      <c r="N15" s="517"/>
      <c r="O15" s="517"/>
      <c r="P15" s="517"/>
      <c r="Q15" s="517"/>
      <c r="R15" s="517"/>
      <c r="S15" s="518"/>
      <c r="T15" s="518"/>
    </row>
    <row r="16" spans="2:22" ht="15" customHeight="1" x14ac:dyDescent="0.25">
      <c r="M16" s="519" t="s">
        <v>457</v>
      </c>
      <c r="N16" s="519"/>
      <c r="O16" s="519"/>
      <c r="P16" s="519"/>
      <c r="Q16" s="519"/>
      <c r="R16" s="519"/>
      <c r="S16" s="519"/>
      <c r="T16" s="519"/>
    </row>
    <row r="18" spans="13:22" x14ac:dyDescent="0.25">
      <c r="M18" s="83"/>
      <c r="N18" s="84"/>
      <c r="O18" s="84"/>
      <c r="P18" s="84"/>
      <c r="Q18" s="84"/>
      <c r="R18" s="84"/>
      <c r="S18" s="84"/>
      <c r="T18" s="84"/>
    </row>
    <row r="19" spans="13:22" ht="15" customHeight="1" x14ac:dyDescent="0.25">
      <c r="M19" s="83"/>
      <c r="N19" s="83"/>
      <c r="O19" s="83"/>
      <c r="P19" s="83"/>
      <c r="Q19" s="83"/>
      <c r="R19" s="83"/>
      <c r="S19" s="83"/>
      <c r="T19" s="83"/>
      <c r="U19" s="186"/>
      <c r="V19" s="186"/>
    </row>
    <row r="20" spans="13:22" ht="15" customHeight="1" x14ac:dyDescent="0.25">
      <c r="M20" s="83"/>
      <c r="N20" s="83"/>
      <c r="O20" s="83"/>
      <c r="P20" s="83"/>
      <c r="Q20" s="83"/>
      <c r="R20" s="83"/>
      <c r="S20" s="83"/>
      <c r="T20" s="83"/>
      <c r="U20" s="186"/>
      <c r="V20" s="186"/>
    </row>
    <row r="21" spans="13:22" x14ac:dyDescent="0.25">
      <c r="M21" s="83"/>
      <c r="N21" s="83"/>
      <c r="O21" s="83"/>
      <c r="P21" s="83"/>
      <c r="Q21" s="83"/>
      <c r="R21" s="83"/>
      <c r="S21" s="83"/>
      <c r="T21" s="83"/>
      <c r="U21" s="186">
        <f>1514/3247*100</f>
        <v>46.627656298121344</v>
      </c>
      <c r="V21" s="186"/>
    </row>
    <row r="22" spans="13:22" x14ac:dyDescent="0.25">
      <c r="M22" s="83"/>
      <c r="N22" s="83"/>
      <c r="O22" s="83"/>
      <c r="P22" s="83"/>
      <c r="Q22" s="83"/>
      <c r="R22" s="83"/>
      <c r="S22" s="83"/>
      <c r="T22" s="83"/>
      <c r="U22" s="186" t="s">
        <v>9</v>
      </c>
      <c r="V22" s="186"/>
    </row>
    <row r="23" spans="13:22" x14ac:dyDescent="0.25">
      <c r="M23" s="83"/>
      <c r="N23" s="83"/>
      <c r="O23" s="83"/>
      <c r="P23" s="83"/>
      <c r="Q23" s="83"/>
      <c r="R23" s="83"/>
      <c r="S23" s="83"/>
      <c r="T23" s="83"/>
      <c r="U23" s="187">
        <v>46.627656298121344</v>
      </c>
      <c r="V23" s="186"/>
    </row>
    <row r="24" spans="13:22" x14ac:dyDescent="0.25">
      <c r="M24" s="83"/>
      <c r="N24" s="83"/>
      <c r="O24" s="83"/>
      <c r="P24" s="83"/>
      <c r="Q24" s="83"/>
      <c r="R24" s="83"/>
      <c r="S24" s="83"/>
      <c r="T24" s="83"/>
      <c r="U24" s="186"/>
      <c r="V24" s="186"/>
    </row>
    <row r="25" spans="13:22" x14ac:dyDescent="0.25">
      <c r="M25" s="83"/>
      <c r="N25" s="83"/>
      <c r="O25" s="83"/>
      <c r="P25" s="83"/>
      <c r="Q25" s="83"/>
      <c r="R25" s="83"/>
      <c r="S25" s="83"/>
      <c r="T25" s="83"/>
      <c r="U25" s="186"/>
      <c r="V25" s="186"/>
    </row>
    <row r="26" spans="13:22" x14ac:dyDescent="0.25">
      <c r="M26" s="83"/>
      <c r="N26" s="83"/>
      <c r="O26" s="83"/>
      <c r="P26" s="83"/>
      <c r="Q26" s="83"/>
      <c r="R26" s="83"/>
      <c r="S26" s="83"/>
      <c r="T26" s="83"/>
      <c r="U26" s="186"/>
      <c r="V26" s="186"/>
    </row>
    <row r="27" spans="13:22" x14ac:dyDescent="0.25">
      <c r="M27" s="83"/>
      <c r="N27" s="83"/>
      <c r="O27" s="83"/>
      <c r="P27" s="83"/>
      <c r="Q27" s="83"/>
      <c r="R27" s="83"/>
      <c r="S27" s="83"/>
      <c r="T27" s="83"/>
      <c r="U27" s="186"/>
      <c r="V27" s="186"/>
    </row>
    <row r="28" spans="13:22" x14ac:dyDescent="0.25">
      <c r="M28" s="83"/>
      <c r="N28" s="83"/>
      <c r="O28" s="83"/>
      <c r="P28" s="83"/>
      <c r="Q28" s="83"/>
      <c r="R28" s="83"/>
      <c r="S28" s="83"/>
      <c r="T28" s="83"/>
      <c r="U28" s="186"/>
      <c r="V28" s="186"/>
    </row>
    <row r="29" spans="13:22" x14ac:dyDescent="0.25">
      <c r="M29" s="83"/>
      <c r="N29" s="83"/>
      <c r="O29" s="83"/>
      <c r="P29" s="83"/>
      <c r="Q29" s="83"/>
      <c r="R29" s="83"/>
      <c r="S29" s="83"/>
      <c r="T29" s="83"/>
      <c r="U29" s="186"/>
      <c r="V29" s="186"/>
    </row>
    <row r="30" spans="13:22" x14ac:dyDescent="0.25">
      <c r="M30" s="83"/>
      <c r="N30" s="83"/>
      <c r="O30" s="83"/>
      <c r="P30" s="83"/>
      <c r="Q30" s="83"/>
      <c r="R30" s="83"/>
      <c r="S30" s="83"/>
      <c r="T30" s="83"/>
      <c r="U30" s="186"/>
      <c r="V30" s="186"/>
    </row>
    <row r="31" spans="13:22" x14ac:dyDescent="0.25">
      <c r="M31" s="83"/>
      <c r="N31" s="83"/>
      <c r="O31" s="83"/>
      <c r="P31" s="83"/>
      <c r="Q31" s="83"/>
      <c r="R31" s="83"/>
      <c r="S31" s="83"/>
      <c r="T31" s="83"/>
      <c r="U31" s="186"/>
      <c r="V31" s="186"/>
    </row>
    <row r="32" spans="13:22" x14ac:dyDescent="0.25">
      <c r="M32" s="83"/>
      <c r="N32" s="83"/>
      <c r="O32" s="83"/>
      <c r="P32" s="83"/>
      <c r="Q32" s="83"/>
      <c r="R32" s="83"/>
      <c r="S32" s="83"/>
      <c r="T32" s="83"/>
      <c r="U32" s="186"/>
      <c r="V32" s="186"/>
    </row>
    <row r="33" spans="13:22" x14ac:dyDescent="0.25">
      <c r="M33" s="83"/>
      <c r="N33" s="83"/>
      <c r="O33" s="83"/>
      <c r="P33" s="83"/>
      <c r="Q33" s="83"/>
      <c r="R33" s="83"/>
      <c r="S33" s="83"/>
      <c r="T33" s="83"/>
      <c r="U33" s="186"/>
      <c r="V33" s="186"/>
    </row>
    <row r="34" spans="13:22" x14ac:dyDescent="0.25">
      <c r="M34" s="83"/>
      <c r="N34" s="83"/>
      <c r="O34" s="83"/>
      <c r="P34" s="83"/>
      <c r="Q34" s="83"/>
      <c r="R34" s="83"/>
      <c r="S34" s="83"/>
      <c r="T34" s="83"/>
      <c r="U34" s="186"/>
      <c r="V34" s="186"/>
    </row>
    <row r="35" spans="13:22" x14ac:dyDescent="0.25">
      <c r="M35" s="83"/>
      <c r="N35" s="83"/>
      <c r="O35" s="83"/>
      <c r="P35" s="83"/>
      <c r="Q35" s="83"/>
      <c r="R35" s="83"/>
      <c r="S35" s="83"/>
      <c r="T35" s="83"/>
      <c r="U35" s="186"/>
      <c r="V35" s="186"/>
    </row>
    <row r="36" spans="13:22" x14ac:dyDescent="0.25">
      <c r="M36" s="83"/>
      <c r="N36" s="83"/>
      <c r="O36" s="83"/>
      <c r="P36" s="83"/>
      <c r="Q36" s="83"/>
      <c r="R36" s="83"/>
      <c r="S36" s="83"/>
      <c r="T36" s="83"/>
      <c r="U36" s="186"/>
      <c r="V36" s="186"/>
    </row>
    <row r="37" spans="13:22" x14ac:dyDescent="0.25">
      <c r="M37" s="83"/>
      <c r="N37" s="83"/>
      <c r="O37" s="83"/>
      <c r="P37" s="83"/>
      <c r="Q37" s="83"/>
      <c r="R37" s="83"/>
      <c r="S37" s="83"/>
      <c r="T37" s="83"/>
      <c r="U37" s="186"/>
      <c r="V37" s="186"/>
    </row>
    <row r="38" spans="13:22" x14ac:dyDescent="0.25">
      <c r="M38" s="83"/>
      <c r="N38" s="83"/>
      <c r="O38" s="83"/>
      <c r="P38" s="83"/>
      <c r="Q38" s="83"/>
      <c r="R38" s="83"/>
      <c r="S38" s="83"/>
      <c r="T38" s="83"/>
      <c r="U38" s="186"/>
      <c r="V38" s="186"/>
    </row>
    <row r="39" spans="13:22" x14ac:dyDescent="0.25">
      <c r="M39" s="83"/>
      <c r="N39" s="83"/>
      <c r="O39" s="83"/>
      <c r="P39" s="83"/>
      <c r="Q39" s="83"/>
      <c r="R39" s="83"/>
      <c r="S39" s="83"/>
      <c r="T39" s="83"/>
      <c r="U39" s="186"/>
      <c r="V39" s="186"/>
    </row>
    <row r="40" spans="13:22" x14ac:dyDescent="0.25">
      <c r="M40" s="83"/>
      <c r="N40" s="83"/>
      <c r="O40" s="83"/>
      <c r="P40" s="83"/>
      <c r="Q40" s="83"/>
      <c r="R40" s="83"/>
      <c r="S40" s="83"/>
      <c r="T40" s="83"/>
      <c r="U40" s="186"/>
      <c r="V40" s="186"/>
    </row>
    <row r="41" spans="13:22" x14ac:dyDescent="0.25">
      <c r="M41" s="83"/>
      <c r="N41" s="83"/>
      <c r="O41" s="83"/>
      <c r="P41" s="83"/>
      <c r="Q41" s="83"/>
      <c r="R41" s="83"/>
      <c r="S41" s="83"/>
      <c r="T41" s="83"/>
      <c r="U41" s="186"/>
      <c r="V41" s="186"/>
    </row>
    <row r="42" spans="13:22" x14ac:dyDescent="0.25">
      <c r="M42" s="257"/>
      <c r="N42" s="256"/>
      <c r="O42" s="256"/>
      <c r="P42" s="256"/>
      <c r="Q42" s="256"/>
      <c r="R42" s="256"/>
      <c r="S42" s="256"/>
      <c r="T42" s="256"/>
      <c r="U42" s="186"/>
      <c r="V42" s="186"/>
    </row>
    <row r="43" spans="13:22" x14ac:dyDescent="0.25">
      <c r="M43" s="185"/>
      <c r="N43" s="186"/>
      <c r="O43" s="186"/>
      <c r="P43" s="186"/>
      <c r="Q43" s="186"/>
      <c r="R43" s="186"/>
      <c r="S43" s="186"/>
      <c r="T43" s="186"/>
      <c r="U43" s="186"/>
      <c r="V43" s="186"/>
    </row>
    <row r="44" spans="13:22" x14ac:dyDescent="0.25">
      <c r="M44" s="185"/>
      <c r="N44" s="186"/>
      <c r="O44" s="186"/>
      <c r="P44" s="186"/>
      <c r="Q44" s="186"/>
      <c r="R44" s="186"/>
      <c r="S44" s="186"/>
      <c r="T44" s="186"/>
      <c r="U44" s="186"/>
      <c r="V44" s="186"/>
    </row>
    <row r="45" spans="13:22" x14ac:dyDescent="0.25">
      <c r="M45" s="185"/>
      <c r="N45" s="186"/>
      <c r="O45" s="186"/>
      <c r="P45" s="186"/>
      <c r="Q45" s="186"/>
      <c r="R45" s="186"/>
      <c r="S45" s="186"/>
      <c r="T45" s="186"/>
      <c r="U45" s="186"/>
      <c r="V45" s="186"/>
    </row>
    <row r="46" spans="13:22" x14ac:dyDescent="0.25">
      <c r="M46" s="185"/>
      <c r="N46" s="186"/>
      <c r="O46" s="186"/>
      <c r="P46" s="186"/>
      <c r="Q46" s="186"/>
      <c r="R46" s="186"/>
      <c r="S46" s="186"/>
      <c r="T46" s="186"/>
      <c r="U46" s="186"/>
      <c r="V46" s="186"/>
    </row>
    <row r="47" spans="13:22" x14ac:dyDescent="0.25">
      <c r="M47" s="185"/>
      <c r="N47" s="186"/>
      <c r="O47" s="186"/>
      <c r="P47" s="186"/>
      <c r="Q47" s="186"/>
      <c r="R47" s="186"/>
      <c r="S47" s="186"/>
      <c r="T47" s="186"/>
      <c r="U47" s="186"/>
      <c r="V47" s="186"/>
    </row>
    <row r="48" spans="13:22" x14ac:dyDescent="0.25">
      <c r="M48" s="185"/>
      <c r="N48" s="186"/>
      <c r="O48" s="186"/>
      <c r="P48" s="186"/>
      <c r="Q48" s="186"/>
      <c r="R48" s="186"/>
      <c r="S48" s="186"/>
      <c r="T48" s="186"/>
      <c r="U48" s="186"/>
      <c r="V48" s="186"/>
    </row>
    <row r="49" spans="13:22" x14ac:dyDescent="0.25">
      <c r="M49" s="185"/>
      <c r="N49" s="186"/>
      <c r="O49" s="186"/>
      <c r="P49" s="186"/>
      <c r="Q49" s="186"/>
      <c r="R49" s="186"/>
      <c r="S49" s="186"/>
      <c r="T49" s="186"/>
      <c r="U49" s="186"/>
      <c r="V49" s="186"/>
    </row>
    <row r="50" spans="13:22" x14ac:dyDescent="0.25">
      <c r="M50" s="185"/>
      <c r="N50" s="186"/>
      <c r="O50" s="186"/>
      <c r="P50" s="186"/>
      <c r="Q50" s="186"/>
      <c r="R50" s="186"/>
      <c r="S50" s="186"/>
      <c r="T50" s="186"/>
      <c r="U50" s="186"/>
      <c r="V50" s="186"/>
    </row>
    <row r="51" spans="13:22" x14ac:dyDescent="0.25">
      <c r="M51" s="185"/>
      <c r="N51" s="186"/>
      <c r="O51" s="186"/>
      <c r="P51" s="186"/>
      <c r="Q51" s="186"/>
      <c r="R51" s="186"/>
      <c r="S51" s="186"/>
      <c r="T51" s="186"/>
      <c r="U51" s="186"/>
      <c r="V51" s="186"/>
    </row>
    <row r="52" spans="13:22" x14ac:dyDescent="0.25">
      <c r="M52" s="185"/>
      <c r="N52" s="186"/>
      <c r="O52" s="186"/>
      <c r="P52" s="186"/>
      <c r="Q52" s="186"/>
      <c r="R52" s="186"/>
      <c r="S52" s="186"/>
      <c r="T52" s="186"/>
      <c r="U52" s="186"/>
      <c r="V52" s="186"/>
    </row>
    <row r="53" spans="13:22" x14ac:dyDescent="0.25">
      <c r="M53" s="185"/>
      <c r="N53" s="186"/>
      <c r="O53" s="186"/>
      <c r="P53" s="186"/>
      <c r="Q53" s="186"/>
      <c r="R53" s="186"/>
      <c r="S53" s="186"/>
      <c r="T53" s="186"/>
      <c r="U53" s="186"/>
      <c r="V53" s="186"/>
    </row>
    <row r="54" spans="13:22" x14ac:dyDescent="0.25">
      <c r="M54" s="185"/>
      <c r="N54" s="186"/>
      <c r="O54" s="186"/>
      <c r="P54" s="186"/>
      <c r="Q54" s="186"/>
      <c r="R54" s="186"/>
      <c r="S54" s="186"/>
      <c r="T54" s="186"/>
      <c r="U54" s="186"/>
      <c r="V54" s="186"/>
    </row>
    <row r="55" spans="13:22" x14ac:dyDescent="0.25">
      <c r="M55" s="185"/>
      <c r="N55" s="186"/>
      <c r="O55" s="186"/>
      <c r="P55" s="186"/>
      <c r="Q55" s="186"/>
      <c r="R55" s="186"/>
      <c r="S55" s="186"/>
      <c r="T55" s="186"/>
      <c r="U55" s="186"/>
      <c r="V55" s="186"/>
    </row>
    <row r="56" spans="13:22" x14ac:dyDescent="0.25">
      <c r="M56" s="185"/>
      <c r="N56" s="186"/>
      <c r="O56" s="186"/>
      <c r="P56" s="186"/>
      <c r="Q56" s="186"/>
      <c r="R56" s="186"/>
      <c r="S56" s="186"/>
      <c r="T56" s="186"/>
      <c r="U56" s="186"/>
      <c r="V56" s="186"/>
    </row>
    <row r="57" spans="13:22" x14ac:dyDescent="0.25">
      <c r="M57" s="185"/>
      <c r="N57" s="186"/>
      <c r="O57" s="186"/>
      <c r="P57" s="186"/>
      <c r="Q57" s="186"/>
      <c r="R57" s="186"/>
      <c r="S57" s="186"/>
      <c r="T57" s="186"/>
      <c r="U57" s="186"/>
      <c r="V57" s="186"/>
    </row>
    <row r="58" spans="13:22" x14ac:dyDescent="0.25">
      <c r="M58" s="185"/>
      <c r="N58" s="186"/>
      <c r="O58" s="186"/>
      <c r="P58" s="186"/>
      <c r="Q58" s="186"/>
      <c r="R58" s="186"/>
      <c r="S58" s="186"/>
      <c r="T58" s="186"/>
      <c r="U58" s="186"/>
      <c r="V58" s="186"/>
    </row>
    <row r="59" spans="13:22" x14ac:dyDescent="0.25">
      <c r="M59" s="185"/>
      <c r="N59" s="186"/>
      <c r="O59" s="186"/>
      <c r="P59" s="186"/>
      <c r="Q59" s="186"/>
      <c r="R59" s="186"/>
      <c r="S59" s="186"/>
      <c r="T59" s="186"/>
      <c r="U59" s="186"/>
      <c r="V59" s="186"/>
    </row>
    <row r="60" spans="13:22" x14ac:dyDescent="0.25">
      <c r="M60" s="185"/>
      <c r="N60" s="186"/>
      <c r="O60" s="186"/>
      <c r="P60" s="186"/>
      <c r="Q60" s="186"/>
      <c r="R60" s="186"/>
      <c r="S60" s="186"/>
      <c r="T60" s="186"/>
      <c r="U60" s="186"/>
      <c r="V60" s="186"/>
    </row>
  </sheetData>
  <mergeCells count="11">
    <mergeCell ref="M15:R15"/>
    <mergeCell ref="M16:T16"/>
    <mergeCell ref="B2:D2"/>
    <mergeCell ref="F2:I2"/>
    <mergeCell ref="M2:T2"/>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6"/>
  <sheetViews>
    <sheetView showGridLines="0" workbookViewId="0">
      <selection activeCell="H26" sqref="H26"/>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399" t="s">
        <v>808</v>
      </c>
      <c r="C2" s="399"/>
      <c r="D2" s="399"/>
      <c r="E2" s="399"/>
      <c r="F2" s="399"/>
      <c r="G2" s="399"/>
      <c r="H2" s="399"/>
      <c r="I2" s="399"/>
      <c r="J2" s="399"/>
      <c r="L2" s="422" t="s">
        <v>386</v>
      </c>
      <c r="M2" s="422"/>
    </row>
    <row r="3" spans="2:13" x14ac:dyDescent="0.25">
      <c r="B3" s="479" t="s">
        <v>1</v>
      </c>
      <c r="C3" s="479"/>
      <c r="D3" s="479"/>
      <c r="E3" s="479"/>
      <c r="F3" s="479"/>
      <c r="G3" s="479"/>
      <c r="H3" s="479"/>
      <c r="I3" s="479"/>
      <c r="J3" s="479"/>
      <c r="L3" s="422"/>
      <c r="M3" s="422"/>
    </row>
    <row r="4" spans="2:13" x14ac:dyDescent="0.25">
      <c r="B4" s="480" t="s">
        <v>265</v>
      </c>
      <c r="C4" s="423" t="s">
        <v>235</v>
      </c>
      <c r="D4" s="423"/>
      <c r="E4" s="423"/>
      <c r="F4" s="423"/>
      <c r="G4" s="423" t="s">
        <v>266</v>
      </c>
      <c r="H4" s="423"/>
      <c r="I4" s="423"/>
      <c r="J4" s="423"/>
    </row>
    <row r="5" spans="2:13" ht="18" customHeight="1" x14ac:dyDescent="0.25">
      <c r="B5" s="481"/>
      <c r="C5" s="23" t="s">
        <v>236</v>
      </c>
      <c r="D5" s="23" t="s">
        <v>237</v>
      </c>
      <c r="E5" s="23" t="s">
        <v>238</v>
      </c>
      <c r="F5" s="23" t="s">
        <v>21</v>
      </c>
      <c r="G5" s="23" t="s">
        <v>236</v>
      </c>
      <c r="H5" s="23" t="s">
        <v>237</v>
      </c>
      <c r="I5" s="23" t="s">
        <v>238</v>
      </c>
      <c r="J5" s="23" t="s">
        <v>21</v>
      </c>
    </row>
    <row r="6" spans="2:13" x14ac:dyDescent="0.25">
      <c r="B6" s="57" t="s">
        <v>409</v>
      </c>
      <c r="C6" s="42">
        <v>7</v>
      </c>
      <c r="D6" s="42">
        <v>7</v>
      </c>
      <c r="E6" s="42">
        <v>0</v>
      </c>
      <c r="F6" s="42">
        <v>14</v>
      </c>
      <c r="G6" s="42">
        <v>5</v>
      </c>
      <c r="H6" s="42">
        <v>2</v>
      </c>
      <c r="I6" s="42">
        <v>0</v>
      </c>
      <c r="J6" s="42">
        <v>7</v>
      </c>
    </row>
    <row r="7" spans="2:13" x14ac:dyDescent="0.25">
      <c r="B7" s="57" t="s">
        <v>334</v>
      </c>
      <c r="C7" s="42">
        <v>259</v>
      </c>
      <c r="D7" s="42">
        <v>70</v>
      </c>
      <c r="E7" s="42">
        <v>19</v>
      </c>
      <c r="F7" s="42">
        <v>348</v>
      </c>
      <c r="G7" s="42">
        <v>162</v>
      </c>
      <c r="H7" s="42">
        <v>48</v>
      </c>
      <c r="I7" s="42">
        <v>13</v>
      </c>
      <c r="J7" s="42">
        <v>223</v>
      </c>
    </row>
    <row r="8" spans="2:13" x14ac:dyDescent="0.25">
      <c r="B8" s="57" t="s">
        <v>267</v>
      </c>
      <c r="C8" s="42">
        <v>926</v>
      </c>
      <c r="D8" s="42">
        <v>387</v>
      </c>
      <c r="E8" s="42">
        <v>54</v>
      </c>
      <c r="F8" s="42">
        <v>1367</v>
      </c>
      <c r="G8" s="42">
        <v>591</v>
      </c>
      <c r="H8" s="42">
        <v>257</v>
      </c>
      <c r="I8" s="42">
        <v>32</v>
      </c>
      <c r="J8" s="42">
        <v>880</v>
      </c>
    </row>
    <row r="9" spans="2:13" x14ac:dyDescent="0.25">
      <c r="B9" s="57" t="s">
        <v>268</v>
      </c>
      <c r="C9" s="42">
        <v>767</v>
      </c>
      <c r="D9" s="42">
        <v>316</v>
      </c>
      <c r="E9" s="42">
        <v>96</v>
      </c>
      <c r="F9" s="42">
        <v>1179</v>
      </c>
      <c r="G9" s="42">
        <v>471</v>
      </c>
      <c r="H9" s="42">
        <v>210</v>
      </c>
      <c r="I9" s="42">
        <v>62</v>
      </c>
      <c r="J9" s="42">
        <v>743</v>
      </c>
    </row>
    <row r="10" spans="2:13" x14ac:dyDescent="0.25">
      <c r="B10" s="57" t="s">
        <v>269</v>
      </c>
      <c r="C10" s="42">
        <v>565</v>
      </c>
      <c r="D10" s="42">
        <v>313</v>
      </c>
      <c r="E10" s="42">
        <v>200</v>
      </c>
      <c r="F10" s="42">
        <v>1078</v>
      </c>
      <c r="G10" s="42">
        <v>329</v>
      </c>
      <c r="H10" s="42">
        <v>194</v>
      </c>
      <c r="I10" s="42">
        <v>136</v>
      </c>
      <c r="J10" s="42">
        <v>659</v>
      </c>
    </row>
    <row r="11" spans="2:13" x14ac:dyDescent="0.25">
      <c r="B11" s="57" t="s">
        <v>270</v>
      </c>
      <c r="C11" s="42">
        <v>44</v>
      </c>
      <c r="D11" s="42">
        <v>37</v>
      </c>
      <c r="E11" s="42">
        <v>17</v>
      </c>
      <c r="F11" s="42">
        <v>98</v>
      </c>
      <c r="G11" s="42" t="s">
        <v>15</v>
      </c>
      <c r="H11" s="42" t="s">
        <v>15</v>
      </c>
      <c r="I11" s="42" t="s">
        <v>15</v>
      </c>
      <c r="J11" s="42" t="s">
        <v>15</v>
      </c>
    </row>
    <row r="12" spans="2:13" x14ac:dyDescent="0.25">
      <c r="B12" s="57" t="s">
        <v>271</v>
      </c>
      <c r="C12" s="42">
        <v>2</v>
      </c>
      <c r="D12" s="42">
        <v>6</v>
      </c>
      <c r="E12" s="42">
        <v>3</v>
      </c>
      <c r="F12" s="42">
        <v>11</v>
      </c>
      <c r="G12" s="42" t="s">
        <v>15</v>
      </c>
      <c r="H12" s="42" t="s">
        <v>15</v>
      </c>
      <c r="I12" s="42" t="s">
        <v>15</v>
      </c>
      <c r="J12" s="42" t="s">
        <v>15</v>
      </c>
    </row>
    <row r="13" spans="2:13" x14ac:dyDescent="0.25">
      <c r="B13" s="57" t="s">
        <v>272</v>
      </c>
      <c r="C13" s="42">
        <v>1</v>
      </c>
      <c r="D13" s="42">
        <v>0</v>
      </c>
      <c r="E13" s="42">
        <v>0</v>
      </c>
      <c r="F13" s="42">
        <v>1</v>
      </c>
      <c r="G13" s="42" t="s">
        <v>15</v>
      </c>
      <c r="H13" s="42" t="s">
        <v>15</v>
      </c>
      <c r="I13" s="42" t="s">
        <v>15</v>
      </c>
      <c r="J13" s="42" t="s">
        <v>15</v>
      </c>
    </row>
    <row r="14" spans="2:13" x14ac:dyDescent="0.25">
      <c r="B14" s="218" t="s">
        <v>21</v>
      </c>
      <c r="C14" s="219">
        <v>2571</v>
      </c>
      <c r="D14" s="219">
        <v>1136</v>
      </c>
      <c r="E14" s="219">
        <v>389</v>
      </c>
      <c r="F14" s="219">
        <v>4096</v>
      </c>
      <c r="G14" s="219">
        <v>1558</v>
      </c>
      <c r="H14" s="219">
        <v>711</v>
      </c>
      <c r="I14" s="219">
        <v>243</v>
      </c>
      <c r="J14" s="219">
        <v>2512</v>
      </c>
    </row>
    <row r="15" spans="2:13" x14ac:dyDescent="0.25">
      <c r="B15" s="508" t="s">
        <v>809</v>
      </c>
      <c r="C15" s="508"/>
      <c r="D15" s="508"/>
      <c r="E15" s="508"/>
      <c r="F15" s="508"/>
      <c r="G15" s="508"/>
    </row>
    <row r="16" spans="2:13" x14ac:dyDescent="0.25">
      <c r="B16" s="508" t="s">
        <v>810</v>
      </c>
      <c r="C16" s="508"/>
      <c r="D16" s="508"/>
      <c r="E16" s="508"/>
      <c r="F16" s="508"/>
      <c r="G16" s="508"/>
    </row>
  </sheetData>
  <mergeCells count="8">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A77A8-E6F1-4C24-A90D-E1C4AD16A1B3}">
  <dimension ref="B2:G42"/>
  <sheetViews>
    <sheetView showGridLines="0" topLeftCell="A13" workbookViewId="0">
      <selection activeCell="F2" sqref="F2:G3"/>
    </sheetView>
  </sheetViews>
  <sheetFormatPr defaultRowHeight="15" x14ac:dyDescent="0.25"/>
  <cols>
    <col min="1" max="1" width="1.85546875" customWidth="1"/>
    <col min="2" max="2" width="16.85546875" customWidth="1"/>
    <col min="3" max="3" width="47.28515625" customWidth="1"/>
    <col min="4" max="4" width="12.85546875" customWidth="1"/>
    <col min="5" max="5" width="3.5703125" customWidth="1"/>
    <col min="6" max="7" width="6.7109375" customWidth="1"/>
  </cols>
  <sheetData>
    <row r="2" spans="2:7" ht="15" customHeight="1" x14ac:dyDescent="0.25">
      <c r="B2" s="399" t="s">
        <v>811</v>
      </c>
      <c r="C2" s="399"/>
      <c r="D2" s="399"/>
      <c r="F2" s="422" t="s">
        <v>386</v>
      </c>
      <c r="G2" s="422"/>
    </row>
    <row r="3" spans="2:7" x14ac:dyDescent="0.25">
      <c r="B3" s="479"/>
      <c r="C3" s="479"/>
      <c r="D3" s="479"/>
      <c r="F3" s="422"/>
      <c r="G3" s="422"/>
    </row>
    <row r="4" spans="2:7" x14ac:dyDescent="0.25">
      <c r="B4" s="294" t="s">
        <v>812</v>
      </c>
      <c r="C4" s="23" t="s">
        <v>813</v>
      </c>
      <c r="D4" s="23" t="s">
        <v>257</v>
      </c>
    </row>
    <row r="5" spans="2:7" x14ac:dyDescent="0.25">
      <c r="B5" s="316" t="s">
        <v>239</v>
      </c>
      <c r="C5" s="313" t="s">
        <v>814</v>
      </c>
      <c r="D5" s="318">
        <v>93</v>
      </c>
    </row>
    <row r="6" spans="2:7" x14ac:dyDescent="0.25">
      <c r="B6" s="482" t="s">
        <v>815</v>
      </c>
      <c r="C6" s="311" t="s">
        <v>816</v>
      </c>
      <c r="D6" s="485">
        <v>42</v>
      </c>
    </row>
    <row r="7" spans="2:7" x14ac:dyDescent="0.25">
      <c r="B7" s="483"/>
      <c r="C7" s="85" t="s">
        <v>817</v>
      </c>
      <c r="D7" s="486"/>
    </row>
    <row r="8" spans="2:7" x14ac:dyDescent="0.25">
      <c r="B8" s="484"/>
      <c r="C8" s="179" t="s">
        <v>818</v>
      </c>
      <c r="D8" s="487"/>
    </row>
    <row r="9" spans="2:7" x14ac:dyDescent="0.25">
      <c r="B9" s="483" t="s">
        <v>819</v>
      </c>
      <c r="C9" s="85" t="s">
        <v>820</v>
      </c>
      <c r="D9" s="486">
        <v>34</v>
      </c>
    </row>
    <row r="10" spans="2:7" x14ac:dyDescent="0.25">
      <c r="B10" s="483"/>
      <c r="C10" s="85" t="s">
        <v>821</v>
      </c>
      <c r="D10" s="486"/>
    </row>
    <row r="11" spans="2:7" x14ac:dyDescent="0.25">
      <c r="B11" s="317" t="s">
        <v>822</v>
      </c>
      <c r="C11" s="312" t="s">
        <v>823</v>
      </c>
      <c r="D11" s="318">
        <v>5</v>
      </c>
    </row>
    <row r="12" spans="2:7" x14ac:dyDescent="0.25">
      <c r="B12" s="305" t="s">
        <v>824</v>
      </c>
      <c r="C12" s="85" t="s">
        <v>825</v>
      </c>
      <c r="D12" s="304">
        <v>17</v>
      </c>
    </row>
    <row r="13" spans="2:7" x14ac:dyDescent="0.25">
      <c r="B13" s="482" t="s">
        <v>826</v>
      </c>
      <c r="C13" s="311" t="s">
        <v>827</v>
      </c>
      <c r="D13" s="485">
        <v>56</v>
      </c>
    </row>
    <row r="14" spans="2:7" x14ac:dyDescent="0.25">
      <c r="B14" s="483"/>
      <c r="C14" s="85" t="s">
        <v>828</v>
      </c>
      <c r="D14" s="486"/>
    </row>
    <row r="15" spans="2:7" x14ac:dyDescent="0.25">
      <c r="B15" s="483"/>
      <c r="C15" s="85" t="s">
        <v>829</v>
      </c>
      <c r="D15" s="486"/>
    </row>
    <row r="16" spans="2:7" x14ac:dyDescent="0.25">
      <c r="B16" s="483"/>
      <c r="C16" s="85" t="s">
        <v>830</v>
      </c>
      <c r="D16" s="486"/>
    </row>
    <row r="17" spans="2:4" x14ac:dyDescent="0.25">
      <c r="B17" s="483"/>
      <c r="C17" s="85" t="s">
        <v>831</v>
      </c>
      <c r="D17" s="486"/>
    </row>
    <row r="18" spans="2:4" x14ac:dyDescent="0.25">
      <c r="B18" s="484"/>
      <c r="C18" s="179" t="s">
        <v>832</v>
      </c>
      <c r="D18" s="487"/>
    </row>
    <row r="19" spans="2:4" x14ac:dyDescent="0.25">
      <c r="B19" s="483" t="s">
        <v>833</v>
      </c>
      <c r="C19" s="85" t="s">
        <v>834</v>
      </c>
      <c r="D19" s="486">
        <v>15</v>
      </c>
    </row>
    <row r="20" spans="2:4" x14ac:dyDescent="0.25">
      <c r="B20" s="483"/>
      <c r="C20" s="85" t="s">
        <v>835</v>
      </c>
      <c r="D20" s="486"/>
    </row>
    <row r="21" spans="2:4" x14ac:dyDescent="0.25">
      <c r="B21" s="482" t="s">
        <v>243</v>
      </c>
      <c r="C21" s="311" t="s">
        <v>836</v>
      </c>
      <c r="D21" s="485">
        <v>43</v>
      </c>
    </row>
    <row r="22" spans="2:4" x14ac:dyDescent="0.25">
      <c r="B22" s="484"/>
      <c r="C22" s="179" t="s">
        <v>837</v>
      </c>
      <c r="D22" s="487"/>
    </row>
    <row r="23" spans="2:4" x14ac:dyDescent="0.25">
      <c r="B23" s="482" t="s">
        <v>838</v>
      </c>
      <c r="C23" s="311" t="s">
        <v>839</v>
      </c>
      <c r="D23" s="485">
        <v>1</v>
      </c>
    </row>
    <row r="24" spans="2:4" x14ac:dyDescent="0.25">
      <c r="B24" s="483"/>
      <c r="C24" s="85" t="s">
        <v>840</v>
      </c>
      <c r="D24" s="486"/>
    </row>
    <row r="25" spans="2:4" x14ac:dyDescent="0.25">
      <c r="B25" s="483"/>
      <c r="C25" s="85" t="s">
        <v>841</v>
      </c>
      <c r="D25" s="486"/>
    </row>
    <row r="26" spans="2:4" x14ac:dyDescent="0.25">
      <c r="B26" s="483"/>
      <c r="C26" s="85" t="s">
        <v>842</v>
      </c>
      <c r="D26" s="486"/>
    </row>
    <row r="27" spans="2:4" x14ac:dyDescent="0.25">
      <c r="B27" s="483"/>
      <c r="C27" s="85" t="s">
        <v>843</v>
      </c>
      <c r="D27" s="486"/>
    </row>
    <row r="28" spans="2:4" x14ac:dyDescent="0.25">
      <c r="B28" s="483"/>
      <c r="C28" s="85" t="s">
        <v>844</v>
      </c>
      <c r="D28" s="486"/>
    </row>
    <row r="29" spans="2:4" x14ac:dyDescent="0.25">
      <c r="B29" s="483"/>
      <c r="C29" s="85" t="s">
        <v>845</v>
      </c>
      <c r="D29" s="486"/>
    </row>
    <row r="30" spans="2:4" x14ac:dyDescent="0.25">
      <c r="B30" s="484"/>
      <c r="C30" s="179" t="s">
        <v>846</v>
      </c>
      <c r="D30" s="487"/>
    </row>
    <row r="31" spans="2:4" x14ac:dyDescent="0.25">
      <c r="B31" s="305" t="s">
        <v>847</v>
      </c>
      <c r="C31" s="85" t="s">
        <v>848</v>
      </c>
      <c r="D31" s="304">
        <v>31</v>
      </c>
    </row>
    <row r="32" spans="2:4" x14ac:dyDescent="0.25">
      <c r="B32" s="317" t="s">
        <v>849</v>
      </c>
      <c r="C32" s="312" t="s">
        <v>850</v>
      </c>
      <c r="D32" s="318">
        <v>6</v>
      </c>
    </row>
    <row r="33" spans="2:4" x14ac:dyDescent="0.25">
      <c r="B33" s="305" t="s">
        <v>851</v>
      </c>
      <c r="C33" s="85" t="s">
        <v>852</v>
      </c>
      <c r="D33" s="304">
        <v>16</v>
      </c>
    </row>
    <row r="34" spans="2:4" x14ac:dyDescent="0.25">
      <c r="B34" s="482" t="s">
        <v>853</v>
      </c>
      <c r="C34" s="311" t="s">
        <v>854</v>
      </c>
      <c r="D34" s="485">
        <v>18</v>
      </c>
    </row>
    <row r="35" spans="2:4" x14ac:dyDescent="0.25">
      <c r="B35" s="484"/>
      <c r="C35" s="179" t="s">
        <v>855</v>
      </c>
      <c r="D35" s="487"/>
    </row>
    <row r="36" spans="2:4" x14ac:dyDescent="0.25">
      <c r="B36" s="482" t="s">
        <v>856</v>
      </c>
      <c r="C36" s="311" t="s">
        <v>857</v>
      </c>
      <c r="D36" s="485">
        <v>53</v>
      </c>
    </row>
    <row r="37" spans="2:4" x14ac:dyDescent="0.25">
      <c r="B37" s="483"/>
      <c r="C37" s="85" t="s">
        <v>858</v>
      </c>
      <c r="D37" s="486"/>
    </row>
    <row r="38" spans="2:4" x14ac:dyDescent="0.25">
      <c r="B38" s="483"/>
      <c r="C38" s="85" t="s">
        <v>859</v>
      </c>
      <c r="D38" s="486"/>
    </row>
    <row r="39" spans="2:4" x14ac:dyDescent="0.25">
      <c r="B39" s="484"/>
      <c r="C39" s="179" t="s">
        <v>860</v>
      </c>
      <c r="D39" s="487"/>
    </row>
    <row r="40" spans="2:4" x14ac:dyDescent="0.25">
      <c r="B40" s="483" t="s">
        <v>241</v>
      </c>
      <c r="C40" s="85" t="s">
        <v>861</v>
      </c>
      <c r="D40" s="486">
        <v>77</v>
      </c>
    </row>
    <row r="41" spans="2:4" x14ac:dyDescent="0.25">
      <c r="B41" s="483"/>
      <c r="C41" s="85" t="s">
        <v>862</v>
      </c>
      <c r="D41" s="486"/>
    </row>
    <row r="42" spans="2:4" x14ac:dyDescent="0.25">
      <c r="B42" s="488" t="s">
        <v>21</v>
      </c>
      <c r="C42" s="489"/>
      <c r="D42" s="219">
        <v>507</v>
      </c>
    </row>
  </sheetData>
  <mergeCells count="22">
    <mergeCell ref="B42:C42"/>
    <mergeCell ref="B34:B35"/>
    <mergeCell ref="D34:D35"/>
    <mergeCell ref="B36:B39"/>
    <mergeCell ref="D36:D39"/>
    <mergeCell ref="B40:B41"/>
    <mergeCell ref="D40:D41"/>
    <mergeCell ref="B2:D2"/>
    <mergeCell ref="F2:G3"/>
    <mergeCell ref="B3:D3"/>
    <mergeCell ref="B23:B30"/>
    <mergeCell ref="D23:D30"/>
    <mergeCell ref="D21:D22"/>
    <mergeCell ref="B6:B8"/>
    <mergeCell ref="D6:D8"/>
    <mergeCell ref="B9:B10"/>
    <mergeCell ref="D9:D10"/>
    <mergeCell ref="B13:B18"/>
    <mergeCell ref="D13:D18"/>
    <mergeCell ref="B19:B20"/>
    <mergeCell ref="D19:D20"/>
    <mergeCell ref="B21:B22"/>
  </mergeCells>
  <hyperlinks>
    <hyperlink ref="F2:G3" location="'Table of Contents'!A1" display="Go To Table Of Contents" xr:uid="{089514CF-05BA-4589-B631-537463CD48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N14" sqref="N14"/>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1" customWidth="1"/>
    <col min="12" max="12" width="1.85546875" customWidth="1"/>
    <col min="13" max="13" width="23.42578125" customWidth="1"/>
    <col min="14" max="14" width="20.28515625" customWidth="1"/>
    <col min="15" max="15" width="20.140625" customWidth="1"/>
    <col min="16" max="16" width="3.140625" customWidth="1"/>
    <col min="17" max="18" width="6.140625" customWidth="1"/>
  </cols>
  <sheetData>
    <row r="1" spans="2:18" ht="11.25" customHeight="1" x14ac:dyDescent="0.25"/>
    <row r="2" spans="2:18" ht="15.75" customHeight="1" x14ac:dyDescent="0.25">
      <c r="B2" s="447"/>
      <c r="C2" s="447"/>
      <c r="D2" s="447"/>
      <c r="E2" s="447"/>
      <c r="F2" s="447"/>
      <c r="G2" s="447"/>
      <c r="H2" s="447"/>
      <c r="I2" s="447"/>
      <c r="M2" s="399" t="s">
        <v>863</v>
      </c>
      <c r="N2" s="399"/>
      <c r="O2" s="399"/>
      <c r="Q2" s="422" t="s">
        <v>386</v>
      </c>
      <c r="R2" s="422"/>
    </row>
    <row r="3" spans="2:18" x14ac:dyDescent="0.25">
      <c r="M3" s="37"/>
      <c r="Q3" s="422"/>
      <c r="R3" s="422"/>
    </row>
    <row r="4" spans="2:18" ht="19.899999999999999" customHeight="1" x14ac:dyDescent="0.25">
      <c r="M4" s="429" t="s">
        <v>99</v>
      </c>
      <c r="N4" s="490" t="s">
        <v>17</v>
      </c>
      <c r="O4" s="491"/>
    </row>
    <row r="5" spans="2:18" ht="34.9" customHeight="1" x14ac:dyDescent="0.25">
      <c r="M5" s="423"/>
      <c r="N5" s="27" t="s">
        <v>273</v>
      </c>
      <c r="O5" s="27" t="s">
        <v>274</v>
      </c>
      <c r="P5" s="186"/>
      <c r="Q5" s="186"/>
    </row>
    <row r="6" spans="2:18" x14ac:dyDescent="0.25">
      <c r="M6" s="12" t="s">
        <v>90</v>
      </c>
      <c r="N6" s="93">
        <v>127</v>
      </c>
      <c r="O6" s="93">
        <v>310</v>
      </c>
      <c r="P6" s="215">
        <f>N6/O6</f>
        <v>0.4096774193548387</v>
      </c>
      <c r="Q6" s="331"/>
    </row>
    <row r="7" spans="2:18" x14ac:dyDescent="0.25">
      <c r="M7" s="12" t="s">
        <v>89</v>
      </c>
      <c r="N7" s="93">
        <v>640</v>
      </c>
      <c r="O7" s="93">
        <v>1983</v>
      </c>
      <c r="P7" s="215">
        <f>N7/O7</f>
        <v>0.32274331820474028</v>
      </c>
      <c r="Q7" s="331"/>
    </row>
    <row r="8" spans="2:18" x14ac:dyDescent="0.25">
      <c r="M8" s="12" t="s">
        <v>88</v>
      </c>
      <c r="N8" s="93">
        <v>430</v>
      </c>
      <c r="O8" s="93">
        <v>2071</v>
      </c>
      <c r="P8" s="215">
        <f>N8/O8</f>
        <v>0.20762916465475614</v>
      </c>
      <c r="Q8" s="331"/>
    </row>
    <row r="9" spans="2:18" x14ac:dyDescent="0.25">
      <c r="M9" s="249" t="s">
        <v>21</v>
      </c>
      <c r="N9" s="319">
        <v>1197</v>
      </c>
      <c r="O9" s="319">
        <v>4364</v>
      </c>
      <c r="P9" s="215">
        <f>N9/O9</f>
        <v>0.27428964252978916</v>
      </c>
      <c r="Q9" s="186"/>
    </row>
    <row r="10" spans="2:18" x14ac:dyDescent="0.25">
      <c r="P10" s="186"/>
      <c r="Q10" s="186"/>
    </row>
    <row r="11" spans="2:18" x14ac:dyDescent="0.25">
      <c r="P11" s="186"/>
      <c r="Q11" s="186"/>
    </row>
    <row r="12" spans="2:18" x14ac:dyDescent="0.25">
      <c r="P12" s="186"/>
      <c r="Q12" s="186"/>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3"/>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399" t="s">
        <v>864</v>
      </c>
      <c r="C2" s="399"/>
      <c r="D2" s="399"/>
      <c r="E2" s="399"/>
      <c r="G2" s="422" t="s">
        <v>386</v>
      </c>
      <c r="H2" s="422"/>
    </row>
    <row r="3" spans="2:8" x14ac:dyDescent="0.25">
      <c r="B3" s="24"/>
      <c r="C3" s="2"/>
      <c r="D3" s="2"/>
      <c r="E3" s="2"/>
      <c r="G3" s="422"/>
      <c r="H3" s="422"/>
    </row>
    <row r="4" spans="2:8" x14ac:dyDescent="0.25">
      <c r="B4" s="429" t="s">
        <v>275</v>
      </c>
      <c r="C4" s="429" t="s">
        <v>276</v>
      </c>
      <c r="D4" s="429"/>
      <c r="E4" s="429"/>
    </row>
    <row r="5" spans="2:8" ht="25.5" x14ac:dyDescent="0.25">
      <c r="B5" s="423"/>
      <c r="C5" s="23" t="s">
        <v>277</v>
      </c>
      <c r="D5" s="23" t="s">
        <v>278</v>
      </c>
      <c r="E5" s="23" t="s">
        <v>279</v>
      </c>
    </row>
    <row r="6" spans="2:8" x14ac:dyDescent="0.25">
      <c r="B6" s="43" t="s">
        <v>255</v>
      </c>
      <c r="C6" s="42">
        <v>3</v>
      </c>
      <c r="D6" s="42">
        <v>0</v>
      </c>
      <c r="E6" s="42">
        <v>3</v>
      </c>
    </row>
    <row r="7" spans="2:8" x14ac:dyDescent="0.25">
      <c r="B7" s="43" t="s">
        <v>11</v>
      </c>
      <c r="C7" s="42">
        <v>73</v>
      </c>
      <c r="D7" s="42">
        <v>1</v>
      </c>
      <c r="E7" s="42">
        <v>75</v>
      </c>
    </row>
    <row r="8" spans="2:8" x14ac:dyDescent="0.25">
      <c r="B8" s="43" t="s">
        <v>12</v>
      </c>
      <c r="C8" s="42">
        <v>13</v>
      </c>
      <c r="D8" s="42">
        <v>40</v>
      </c>
      <c r="E8" s="42">
        <v>48</v>
      </c>
    </row>
    <row r="9" spans="2:8" x14ac:dyDescent="0.25">
      <c r="B9" s="43" t="s">
        <v>287</v>
      </c>
      <c r="C9" s="87">
        <v>23</v>
      </c>
      <c r="D9" s="87">
        <v>2</v>
      </c>
      <c r="E9" s="87">
        <v>69</v>
      </c>
    </row>
    <row r="10" spans="2:8" x14ac:dyDescent="0.25">
      <c r="B10" s="43" t="s">
        <v>340</v>
      </c>
      <c r="C10" s="87">
        <v>14</v>
      </c>
      <c r="D10" s="87">
        <v>0</v>
      </c>
      <c r="E10" s="87">
        <v>83</v>
      </c>
    </row>
    <row r="11" spans="2:8" x14ac:dyDescent="0.25">
      <c r="B11" s="43" t="s">
        <v>430</v>
      </c>
      <c r="C11" s="42">
        <v>10</v>
      </c>
      <c r="D11" s="42">
        <v>2</v>
      </c>
      <c r="E11" s="42">
        <v>91</v>
      </c>
    </row>
    <row r="12" spans="2:8" x14ac:dyDescent="0.25">
      <c r="B12" s="43" t="s">
        <v>489</v>
      </c>
      <c r="C12" s="42">
        <v>4</v>
      </c>
      <c r="D12" s="42">
        <v>0</v>
      </c>
      <c r="E12" s="42">
        <v>95</v>
      </c>
    </row>
    <row r="13" spans="2:8" x14ac:dyDescent="0.25">
      <c r="B13" s="218" t="s">
        <v>21</v>
      </c>
      <c r="C13" s="219">
        <v>140</v>
      </c>
      <c r="D13" s="219">
        <v>45</v>
      </c>
      <c r="E13" s="219">
        <v>95</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1"/>
  <sheetViews>
    <sheetView showGridLines="0" workbookViewId="0">
      <selection activeCell="J2" sqref="J2:K3"/>
    </sheetView>
  </sheetViews>
  <sheetFormatPr defaultRowHeight="15" x14ac:dyDescent="0.25"/>
  <cols>
    <col min="1" max="1" width="1.85546875" customWidth="1"/>
    <col min="2" max="2" width="17" style="19" customWidth="1"/>
    <col min="3" max="8" width="15" customWidth="1"/>
    <col min="9" max="9" width="3.85546875" customWidth="1"/>
    <col min="10" max="11" width="6" customWidth="1"/>
  </cols>
  <sheetData>
    <row r="1" spans="2:11" ht="11.25" customHeight="1" x14ac:dyDescent="0.25"/>
    <row r="2" spans="2:11" ht="15" customHeight="1" x14ac:dyDescent="0.25">
      <c r="B2" s="399" t="s">
        <v>865</v>
      </c>
      <c r="C2" s="399"/>
      <c r="D2" s="399"/>
      <c r="E2" s="399"/>
      <c r="F2" s="399"/>
      <c r="G2" s="399"/>
      <c r="H2" s="399"/>
      <c r="J2" s="422" t="s">
        <v>386</v>
      </c>
      <c r="K2" s="422"/>
    </row>
    <row r="3" spans="2:11" x14ac:dyDescent="0.25">
      <c r="B3" s="24"/>
      <c r="C3" s="2"/>
      <c r="D3" s="2"/>
      <c r="E3" s="2"/>
      <c r="J3" s="422"/>
      <c r="K3" s="422"/>
    </row>
    <row r="4" spans="2:11" ht="15.6" customHeight="1" x14ac:dyDescent="0.25">
      <c r="B4" s="429" t="s">
        <v>170</v>
      </c>
      <c r="C4" s="492" t="s">
        <v>280</v>
      </c>
      <c r="D4" s="493"/>
      <c r="E4" s="493"/>
      <c r="F4" s="493"/>
      <c r="G4" s="493"/>
      <c r="H4" s="493"/>
    </row>
    <row r="5" spans="2:11" ht="63.75" x14ac:dyDescent="0.25">
      <c r="B5" s="423"/>
      <c r="C5" s="23" t="s">
        <v>281</v>
      </c>
      <c r="D5" s="23" t="s">
        <v>282</v>
      </c>
      <c r="E5" s="23" t="s">
        <v>283</v>
      </c>
      <c r="F5" s="23" t="s">
        <v>284</v>
      </c>
      <c r="G5" s="23" t="s">
        <v>285</v>
      </c>
      <c r="H5" s="23" t="s">
        <v>286</v>
      </c>
    </row>
    <row r="6" spans="2:11" x14ac:dyDescent="0.25">
      <c r="B6" s="46" t="s">
        <v>12</v>
      </c>
      <c r="C6" s="321">
        <v>16</v>
      </c>
      <c r="D6" s="321" t="s">
        <v>453</v>
      </c>
      <c r="E6" s="321">
        <v>7</v>
      </c>
      <c r="F6" s="321">
        <v>100</v>
      </c>
      <c r="G6" s="321">
        <v>4</v>
      </c>
      <c r="H6" s="321">
        <v>11</v>
      </c>
    </row>
    <row r="7" spans="2:11" x14ac:dyDescent="0.25">
      <c r="B7" s="46" t="s">
        <v>287</v>
      </c>
      <c r="C7" s="321">
        <v>11</v>
      </c>
      <c r="D7" s="321">
        <v>30</v>
      </c>
      <c r="E7" s="321">
        <v>9</v>
      </c>
      <c r="F7" s="321">
        <v>157</v>
      </c>
      <c r="G7" s="321">
        <v>9</v>
      </c>
      <c r="H7" s="321">
        <v>127</v>
      </c>
    </row>
    <row r="8" spans="2:11" x14ac:dyDescent="0.25">
      <c r="B8" s="32" t="s">
        <v>340</v>
      </c>
      <c r="C8" s="321">
        <v>14</v>
      </c>
      <c r="D8" s="321">
        <v>193</v>
      </c>
      <c r="E8" s="321">
        <v>66</v>
      </c>
      <c r="F8" s="321">
        <v>102</v>
      </c>
      <c r="G8" s="321">
        <v>42</v>
      </c>
      <c r="H8" s="321">
        <v>102</v>
      </c>
    </row>
    <row r="9" spans="2:11" x14ac:dyDescent="0.25">
      <c r="B9" s="32" t="s">
        <v>430</v>
      </c>
      <c r="C9" s="321">
        <v>13</v>
      </c>
      <c r="D9" s="321">
        <v>133</v>
      </c>
      <c r="E9" s="321">
        <v>56</v>
      </c>
      <c r="F9" s="321">
        <v>81</v>
      </c>
      <c r="G9" s="321">
        <v>23</v>
      </c>
      <c r="H9" s="321">
        <v>12</v>
      </c>
    </row>
    <row r="10" spans="2:11" x14ac:dyDescent="0.25">
      <c r="B10" s="32" t="s">
        <v>489</v>
      </c>
      <c r="C10" s="321">
        <v>2</v>
      </c>
      <c r="D10" s="321">
        <v>44</v>
      </c>
      <c r="E10" s="321">
        <v>30</v>
      </c>
      <c r="F10" s="321">
        <v>60</v>
      </c>
      <c r="G10" s="321">
        <v>80</v>
      </c>
      <c r="H10" s="321" t="s">
        <v>447</v>
      </c>
    </row>
    <row r="11" spans="2:11" x14ac:dyDescent="0.25">
      <c r="B11" s="218" t="s">
        <v>21</v>
      </c>
      <c r="C11" s="322">
        <v>56</v>
      </c>
      <c r="D11" s="322">
        <v>400</v>
      </c>
      <c r="E11" s="322">
        <v>168</v>
      </c>
      <c r="F11" s="322">
        <v>500</v>
      </c>
      <c r="G11" s="322">
        <v>158</v>
      </c>
      <c r="H11" s="322">
        <v>252</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1"/>
  <sheetViews>
    <sheetView showGridLines="0" workbookViewId="0">
      <selection activeCell="D13" sqref="D13"/>
    </sheetView>
  </sheetViews>
  <sheetFormatPr defaultColWidth="8.7109375" defaultRowHeight="14.45" customHeight="1" x14ac:dyDescent="0.25"/>
  <cols>
    <col min="1" max="1" width="1.85546875" style="1" customWidth="1"/>
    <col min="2" max="2" width="33.42578125" style="40"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494" t="s">
        <v>866</v>
      </c>
      <c r="C2" s="494"/>
      <c r="D2" s="494"/>
      <c r="E2" s="494"/>
      <c r="F2" s="494"/>
      <c r="H2" s="422" t="s">
        <v>386</v>
      </c>
      <c r="I2" s="422"/>
    </row>
    <row r="3" spans="2:9" ht="14.45" customHeight="1" x14ac:dyDescent="0.25">
      <c r="B3" s="479"/>
      <c r="C3" s="479"/>
      <c r="D3" s="479"/>
      <c r="E3" s="479"/>
      <c r="F3" s="479"/>
      <c r="H3" s="422"/>
      <c r="I3" s="422"/>
    </row>
    <row r="4" spans="2:9" ht="14.45" customHeight="1" x14ac:dyDescent="0.25">
      <c r="B4" s="495" t="s">
        <v>170</v>
      </c>
      <c r="C4" s="497" t="s">
        <v>288</v>
      </c>
      <c r="D4" s="498"/>
      <c r="E4" s="498"/>
      <c r="F4" s="499"/>
    </row>
    <row r="5" spans="2:9" ht="14.45" customHeight="1" x14ac:dyDescent="0.25">
      <c r="B5" s="496"/>
      <c r="C5" s="38" t="s">
        <v>236</v>
      </c>
      <c r="D5" s="38" t="s">
        <v>237</v>
      </c>
      <c r="E5" s="38" t="s">
        <v>238</v>
      </c>
      <c r="F5" s="38" t="s">
        <v>21</v>
      </c>
    </row>
    <row r="6" spans="2:9" ht="14.45" customHeight="1" x14ac:dyDescent="0.25">
      <c r="B6" s="56" t="s">
        <v>410</v>
      </c>
      <c r="C6" s="306">
        <v>1160</v>
      </c>
      <c r="D6" s="306">
        <v>695</v>
      </c>
      <c r="E6" s="307">
        <v>320</v>
      </c>
      <c r="F6" s="42">
        <v>2175</v>
      </c>
    </row>
    <row r="7" spans="2:9" ht="14.45" customHeight="1" x14ac:dyDescent="0.25">
      <c r="B7" s="56" t="s">
        <v>340</v>
      </c>
      <c r="C7" s="306">
        <v>18465</v>
      </c>
      <c r="D7" s="306">
        <v>8746</v>
      </c>
      <c r="E7" s="307">
        <v>4647</v>
      </c>
      <c r="F7" s="42">
        <v>31858</v>
      </c>
    </row>
    <row r="8" spans="2:9" ht="14.45" customHeight="1" x14ac:dyDescent="0.25">
      <c r="B8" s="56" t="s">
        <v>430</v>
      </c>
      <c r="C8" s="306">
        <v>14123</v>
      </c>
      <c r="D8" s="306">
        <v>7890</v>
      </c>
      <c r="E8" s="307">
        <v>3872</v>
      </c>
      <c r="F8" s="42">
        <v>25885</v>
      </c>
    </row>
    <row r="9" spans="2:9" ht="14.45" customHeight="1" x14ac:dyDescent="0.25">
      <c r="B9" s="56" t="s">
        <v>489</v>
      </c>
      <c r="C9" s="306">
        <v>1651</v>
      </c>
      <c r="D9" s="306">
        <v>2205</v>
      </c>
      <c r="E9" s="307">
        <v>820</v>
      </c>
      <c r="F9" s="42">
        <v>4676</v>
      </c>
    </row>
    <row r="10" spans="2:9" ht="14.45" customHeight="1" x14ac:dyDescent="0.25">
      <c r="B10" s="250" t="s">
        <v>21</v>
      </c>
      <c r="C10" s="320">
        <v>35399</v>
      </c>
      <c r="D10" s="320">
        <v>19536</v>
      </c>
      <c r="E10" s="320">
        <v>9659</v>
      </c>
      <c r="F10" s="320">
        <v>64594</v>
      </c>
    </row>
    <row r="11" spans="2:9" ht="14.45" customHeight="1" x14ac:dyDescent="0.25">
      <c r="B11" s="272" t="s">
        <v>421</v>
      </c>
      <c r="C11" s="540">
        <v>13.77</v>
      </c>
      <c r="D11" s="541">
        <v>17.2</v>
      </c>
      <c r="E11" s="540">
        <v>24.83</v>
      </c>
      <c r="F11" s="540">
        <v>15.77</v>
      </c>
    </row>
  </sheetData>
  <mergeCells count="5">
    <mergeCell ref="B2:F2"/>
    <mergeCell ref="B3:F3"/>
    <mergeCell ref="B4:B5"/>
    <mergeCell ref="C4:F4"/>
    <mergeCell ref="H2:I3"/>
  </mergeCells>
  <hyperlinks>
    <hyperlink ref="H2:I3" location="'Table of Contents'!A1" display="Go To Table Of Contents" xr:uid="{00000000-0004-0000-1F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G31"/>
  <sheetViews>
    <sheetView showGridLines="0" workbookViewId="0">
      <selection activeCell="R15" sqref="R15"/>
    </sheetView>
  </sheetViews>
  <sheetFormatPr defaultRowHeight="15" x14ac:dyDescent="0.25"/>
  <cols>
    <col min="1" max="1" width="1.85546875" customWidth="1"/>
    <col min="9" max="9" width="6.7109375" customWidth="1"/>
    <col min="10" max="10" width="1.85546875" customWidth="1"/>
    <col min="11" max="11" width="1.85546875" style="51" customWidth="1"/>
    <col min="12" max="12" width="1.85546875" customWidth="1"/>
    <col min="13" max="13" width="15.7109375" style="19" bestFit="1" customWidth="1"/>
    <col min="14" max="14" width="7.85546875" bestFit="1" customWidth="1"/>
    <col min="15" max="15" width="6.140625" bestFit="1" customWidth="1"/>
    <col min="16" max="16" width="10" bestFit="1" customWidth="1"/>
    <col min="17" max="17" width="7.85546875" bestFit="1" customWidth="1"/>
    <col min="18" max="18" width="10.28515625" style="19" customWidth="1"/>
    <col min="19" max="19" width="10.85546875" style="19" customWidth="1"/>
    <col min="20" max="20" width="10.5703125" style="19" customWidth="1"/>
    <col min="21" max="21" width="10.5703125" style="19" bestFit="1" customWidth="1"/>
    <col min="22" max="22" width="10" style="19" customWidth="1"/>
    <col min="23" max="23" width="8.7109375" style="19" customWidth="1"/>
    <col min="24" max="24" width="12" style="19" bestFit="1" customWidth="1"/>
    <col min="25" max="25" width="12.28515625" style="19" bestFit="1" customWidth="1"/>
    <col min="26" max="26" width="12" style="19" customWidth="1"/>
    <col min="27" max="27" width="12.42578125" style="19" customWidth="1"/>
    <col min="28" max="28" width="2.85546875" customWidth="1"/>
    <col min="29" max="29" width="6.42578125" customWidth="1"/>
    <col min="30" max="30" width="7.28515625" customWidth="1"/>
    <col min="32" max="32" width="18.5703125" customWidth="1"/>
  </cols>
  <sheetData>
    <row r="2" spans="2:33" ht="15.75" customHeight="1" x14ac:dyDescent="0.25">
      <c r="B2" s="447"/>
      <c r="C2" s="447"/>
      <c r="D2" s="447"/>
      <c r="E2" s="447"/>
      <c r="F2" s="447"/>
      <c r="G2" s="447"/>
      <c r="H2" s="447"/>
      <c r="I2" s="447"/>
      <c r="M2" s="397" t="s">
        <v>867</v>
      </c>
      <c r="N2" s="397"/>
      <c r="O2" s="397"/>
      <c r="P2" s="397"/>
      <c r="Q2" s="397"/>
      <c r="R2" s="397"/>
      <c r="S2" s="397"/>
      <c r="T2" s="397"/>
      <c r="U2" s="397"/>
      <c r="V2" s="397"/>
      <c r="W2" s="397"/>
      <c r="X2" s="397"/>
      <c r="Y2" s="397"/>
      <c r="Z2" s="397"/>
      <c r="AA2" s="397"/>
      <c r="AC2" s="422" t="s">
        <v>386</v>
      </c>
      <c r="AD2" s="422"/>
    </row>
    <row r="3" spans="2:33" ht="15" customHeight="1" x14ac:dyDescent="0.25">
      <c r="M3" s="502" t="s">
        <v>289</v>
      </c>
      <c r="N3" s="502"/>
      <c r="O3" s="502"/>
      <c r="P3" s="502"/>
      <c r="Q3" s="502"/>
      <c r="R3" s="502"/>
      <c r="S3" s="502"/>
      <c r="T3" s="502"/>
      <c r="U3" s="502"/>
      <c r="V3" s="502"/>
      <c r="W3" s="502"/>
      <c r="X3" s="502"/>
      <c r="Y3" s="502"/>
      <c r="Z3" s="502"/>
      <c r="AA3" s="502"/>
      <c r="AC3" s="422"/>
      <c r="AD3" s="422"/>
    </row>
    <row r="4" spans="2:33" ht="48" customHeight="1" x14ac:dyDescent="0.25">
      <c r="M4" s="429" t="s">
        <v>290</v>
      </c>
      <c r="N4" s="429" t="s">
        <v>291</v>
      </c>
      <c r="O4" s="429"/>
      <c r="P4" s="429" t="s">
        <v>292</v>
      </c>
      <c r="Q4" s="429"/>
      <c r="R4" s="429" t="s">
        <v>293</v>
      </c>
      <c r="S4" s="429"/>
      <c r="T4" s="429" t="s">
        <v>294</v>
      </c>
      <c r="U4" s="429"/>
      <c r="V4" s="453" t="s">
        <v>295</v>
      </c>
      <c r="W4" s="542"/>
      <c r="X4" s="335" t="s">
        <v>296</v>
      </c>
      <c r="Y4" s="492" t="s">
        <v>297</v>
      </c>
      <c r="Z4" s="493"/>
      <c r="AA4" s="492" t="s">
        <v>298</v>
      </c>
    </row>
    <row r="5" spans="2:33" ht="27.75" customHeight="1" x14ac:dyDescent="0.25">
      <c r="M5" s="423"/>
      <c r="N5" s="334" t="s">
        <v>299</v>
      </c>
      <c r="O5" s="334" t="s">
        <v>300</v>
      </c>
      <c r="P5" s="334" t="s">
        <v>299</v>
      </c>
      <c r="Q5" s="334" t="s">
        <v>300</v>
      </c>
      <c r="R5" s="334" t="s">
        <v>299</v>
      </c>
      <c r="S5" s="334" t="s">
        <v>300</v>
      </c>
      <c r="T5" s="334" t="s">
        <v>299</v>
      </c>
      <c r="U5" s="334" t="s">
        <v>300</v>
      </c>
      <c r="V5" s="334" t="s">
        <v>299</v>
      </c>
      <c r="W5" s="334" t="s">
        <v>300</v>
      </c>
      <c r="X5" s="334" t="s">
        <v>301</v>
      </c>
      <c r="Y5" s="334" t="s">
        <v>362</v>
      </c>
      <c r="Z5" s="334" t="s">
        <v>394</v>
      </c>
      <c r="AA5" s="492"/>
    </row>
    <row r="6" spans="2:33" x14ac:dyDescent="0.25">
      <c r="M6" s="127" t="s">
        <v>12</v>
      </c>
      <c r="N6" s="309">
        <v>173</v>
      </c>
      <c r="O6" s="308" t="s">
        <v>15</v>
      </c>
      <c r="P6" s="308">
        <v>114</v>
      </c>
      <c r="Q6" s="308">
        <v>169</v>
      </c>
      <c r="R6" s="308">
        <v>1266445</v>
      </c>
      <c r="S6" s="308">
        <v>230</v>
      </c>
      <c r="T6" s="308">
        <v>1955230</v>
      </c>
      <c r="U6" s="308">
        <v>316</v>
      </c>
      <c r="V6" s="308">
        <v>4114988</v>
      </c>
      <c r="W6" s="308">
        <v>16224</v>
      </c>
      <c r="X6" s="308">
        <v>15148</v>
      </c>
      <c r="Y6" s="308">
        <v>13799</v>
      </c>
      <c r="Z6" s="310">
        <v>48428</v>
      </c>
      <c r="AA6" s="308">
        <v>54</v>
      </c>
    </row>
    <row r="7" spans="2:33" x14ac:dyDescent="0.25">
      <c r="M7" s="230" t="s">
        <v>287</v>
      </c>
      <c r="N7" s="106">
        <v>267</v>
      </c>
      <c r="O7" s="106" t="s">
        <v>15</v>
      </c>
      <c r="P7" s="106">
        <v>381</v>
      </c>
      <c r="Q7" s="106">
        <v>543</v>
      </c>
      <c r="R7" s="106">
        <v>6551739</v>
      </c>
      <c r="S7" s="106">
        <v>6191</v>
      </c>
      <c r="T7" s="106">
        <v>9417317</v>
      </c>
      <c r="U7" s="106">
        <v>167719</v>
      </c>
      <c r="V7" s="106">
        <v>7873689</v>
      </c>
      <c r="W7" s="106">
        <v>31910</v>
      </c>
      <c r="X7" s="314">
        <v>73332</v>
      </c>
      <c r="Y7" s="314">
        <v>109726</v>
      </c>
      <c r="Z7" s="314">
        <v>118428</v>
      </c>
      <c r="AA7" s="314">
        <v>240075</v>
      </c>
    </row>
    <row r="8" spans="2:33" x14ac:dyDescent="0.25">
      <c r="M8" s="324" t="s">
        <v>340</v>
      </c>
      <c r="N8" s="308">
        <v>289</v>
      </c>
      <c r="O8" s="308" t="s">
        <v>15</v>
      </c>
      <c r="P8" s="308">
        <v>621</v>
      </c>
      <c r="Q8" s="308">
        <v>675</v>
      </c>
      <c r="R8" s="308">
        <v>8988348</v>
      </c>
      <c r="S8" s="308">
        <v>9066</v>
      </c>
      <c r="T8" s="308">
        <v>14565545</v>
      </c>
      <c r="U8" s="308">
        <v>292206</v>
      </c>
      <c r="V8" s="308">
        <v>13195075</v>
      </c>
      <c r="W8" s="308">
        <v>36770</v>
      </c>
      <c r="X8" s="308">
        <v>139980</v>
      </c>
      <c r="Y8" s="308">
        <v>283839</v>
      </c>
      <c r="Z8" s="308">
        <v>499957</v>
      </c>
      <c r="AA8" s="314">
        <v>442584</v>
      </c>
    </row>
    <row r="9" spans="2:33" x14ac:dyDescent="0.25">
      <c r="M9" s="324" t="s">
        <v>430</v>
      </c>
      <c r="N9" s="308">
        <v>347</v>
      </c>
      <c r="O9" s="308" t="s">
        <v>15</v>
      </c>
      <c r="P9" s="308">
        <v>692</v>
      </c>
      <c r="Q9" s="308">
        <v>779</v>
      </c>
      <c r="R9" s="308">
        <v>9494394</v>
      </c>
      <c r="S9" s="308">
        <v>3312</v>
      </c>
      <c r="T9" s="308">
        <v>14039325</v>
      </c>
      <c r="U9" s="308">
        <v>185166</v>
      </c>
      <c r="V9" s="308">
        <v>14539538</v>
      </c>
      <c r="W9" s="308">
        <v>42894</v>
      </c>
      <c r="X9" s="308">
        <v>241753</v>
      </c>
      <c r="Y9" s="308">
        <v>514932</v>
      </c>
      <c r="Z9" s="308">
        <v>682369</v>
      </c>
      <c r="AA9" s="314">
        <v>299584</v>
      </c>
    </row>
    <row r="10" spans="2:33" x14ac:dyDescent="0.25">
      <c r="M10" s="275" t="s">
        <v>489</v>
      </c>
      <c r="N10" s="276">
        <v>384</v>
      </c>
      <c r="O10" s="276" t="s">
        <v>15</v>
      </c>
      <c r="P10" s="276">
        <v>711</v>
      </c>
      <c r="Q10" s="276">
        <v>805</v>
      </c>
      <c r="R10" s="276">
        <v>10566819</v>
      </c>
      <c r="S10" s="276">
        <v>3202</v>
      </c>
      <c r="T10" s="276">
        <v>15780894</v>
      </c>
      <c r="U10" s="276">
        <v>220439</v>
      </c>
      <c r="V10" s="276">
        <v>15879423</v>
      </c>
      <c r="W10" s="276">
        <v>43324</v>
      </c>
      <c r="X10" s="276">
        <v>309621</v>
      </c>
      <c r="Y10" s="276">
        <v>595898</v>
      </c>
      <c r="Z10" s="276">
        <v>723800</v>
      </c>
      <c r="AA10" s="277">
        <v>395561</v>
      </c>
    </row>
    <row r="11" spans="2:33" ht="15" customHeight="1" x14ac:dyDescent="0.25">
      <c r="M11" s="24" t="s">
        <v>422</v>
      </c>
      <c r="N11" s="128"/>
      <c r="O11" s="128"/>
      <c r="P11" s="503"/>
      <c r="Q11" s="503"/>
      <c r="R11" s="503"/>
      <c r="S11" s="503"/>
      <c r="T11" s="503"/>
      <c r="U11" s="503"/>
      <c r="V11" s="503"/>
      <c r="W11" s="503"/>
      <c r="X11" s="503"/>
      <c r="Y11" s="503"/>
      <c r="Z11" s="503"/>
      <c r="AA11" s="503"/>
      <c r="AB11" s="503"/>
      <c r="AC11" s="503"/>
      <c r="AD11" s="503"/>
      <c r="AE11" s="503"/>
      <c r="AF11" s="503"/>
      <c r="AG11" s="503"/>
    </row>
    <row r="12" spans="2:33" x14ac:dyDescent="0.25">
      <c r="B12" s="241" t="s">
        <v>458</v>
      </c>
      <c r="M12" s="128"/>
      <c r="N12" s="128"/>
      <c r="O12" s="128"/>
      <c r="P12" s="503"/>
      <c r="Q12" s="503"/>
      <c r="R12" s="503"/>
      <c r="S12" s="503"/>
      <c r="T12" s="503"/>
      <c r="U12" s="503"/>
      <c r="V12" s="503"/>
      <c r="W12" s="503"/>
      <c r="X12" s="503"/>
      <c r="Y12" s="503"/>
      <c r="Z12" s="503"/>
      <c r="AA12" s="503"/>
      <c r="AB12" s="503"/>
      <c r="AC12" s="503"/>
      <c r="AD12" s="503"/>
      <c r="AE12" s="503"/>
      <c r="AF12" s="503"/>
      <c r="AG12" s="503"/>
    </row>
    <row r="13" spans="2:33" ht="25.5" customHeight="1" x14ac:dyDescent="0.25">
      <c r="M13" s="191"/>
      <c r="N13" s="507"/>
      <c r="O13" s="507"/>
      <c r="P13" s="207"/>
      <c r="Q13" s="507"/>
      <c r="R13" s="507"/>
      <c r="S13" s="507"/>
      <c r="T13" s="507"/>
      <c r="U13" s="507"/>
      <c r="V13" s="225"/>
      <c r="W13" s="128"/>
      <c r="X13" s="128"/>
      <c r="Y13" s="129"/>
      <c r="Z13" s="129"/>
      <c r="AA13" s="130"/>
      <c r="AB13" s="503"/>
      <c r="AC13" s="503"/>
      <c r="AD13" s="131"/>
      <c r="AE13" s="506"/>
      <c r="AF13" s="506"/>
      <c r="AG13" s="132"/>
    </row>
    <row r="14" spans="2:33" x14ac:dyDescent="0.25">
      <c r="M14" s="191"/>
      <c r="N14" s="507"/>
      <c r="O14" s="507"/>
      <c r="P14" s="207"/>
      <c r="Q14" s="507"/>
      <c r="R14" s="507"/>
      <c r="S14" s="507"/>
      <c r="T14" s="507"/>
      <c r="U14" s="507"/>
      <c r="V14" s="225"/>
      <c r="W14" s="128"/>
      <c r="X14" s="128"/>
      <c r="Y14" s="128"/>
      <c r="Z14" s="128"/>
      <c r="AA14" s="128"/>
      <c r="AB14" s="500"/>
      <c r="AC14" s="500"/>
      <c r="AD14" s="128"/>
      <c r="AE14" s="500"/>
      <c r="AF14" s="500"/>
      <c r="AG14" s="132"/>
    </row>
    <row r="15" spans="2:33" ht="37.9" customHeight="1" x14ac:dyDescent="0.25">
      <c r="M15" s="191" t="s">
        <v>290</v>
      </c>
      <c r="N15" s="210" t="s">
        <v>299</v>
      </c>
      <c r="O15" s="210" t="s">
        <v>300</v>
      </c>
      <c r="P15" s="226" t="s">
        <v>363</v>
      </c>
      <c r="Q15" s="210" t="s">
        <v>299</v>
      </c>
      <c r="R15" s="210" t="s">
        <v>300</v>
      </c>
      <c r="S15" s="191" t="s">
        <v>364</v>
      </c>
      <c r="T15" s="210" t="s">
        <v>365</v>
      </c>
      <c r="U15" s="210" t="s">
        <v>423</v>
      </c>
      <c r="V15" s="225"/>
      <c r="W15" s="128"/>
      <c r="X15" s="128"/>
      <c r="Y15" s="128"/>
      <c r="Z15" s="128"/>
      <c r="AA15" s="128"/>
      <c r="AB15" s="500"/>
      <c r="AC15" s="500"/>
      <c r="AD15" s="128"/>
      <c r="AE15" s="500"/>
      <c r="AF15" s="500"/>
      <c r="AG15" s="132"/>
    </row>
    <row r="16" spans="2:33" x14ac:dyDescent="0.25">
      <c r="M16" s="227" t="s">
        <v>12</v>
      </c>
      <c r="N16" s="228">
        <v>19.552299999999999</v>
      </c>
      <c r="O16" s="228">
        <v>3.16E-3</v>
      </c>
      <c r="P16" s="228">
        <f>(+N16+O16)</f>
        <v>19.55546</v>
      </c>
      <c r="Q16" s="228">
        <v>41.149880000000003</v>
      </c>
      <c r="R16" s="228">
        <v>0.16224</v>
      </c>
      <c r="S16" s="228">
        <v>0.15148</v>
      </c>
      <c r="T16" s="228">
        <v>0.13799</v>
      </c>
      <c r="U16" s="228">
        <v>0.48427999999999999</v>
      </c>
      <c r="V16" s="225"/>
      <c r="W16" s="128"/>
      <c r="X16" s="128"/>
      <c r="Y16" s="128"/>
      <c r="Z16" s="128"/>
      <c r="AA16" s="128"/>
      <c r="AB16" s="500"/>
      <c r="AC16" s="500"/>
      <c r="AD16" s="128"/>
      <c r="AE16" s="501"/>
      <c r="AF16" s="501"/>
      <c r="AG16" s="132"/>
    </row>
    <row r="17" spans="13:33" x14ac:dyDescent="0.25">
      <c r="M17" s="227" t="s">
        <v>287</v>
      </c>
      <c r="N17" s="228">
        <v>94.17</v>
      </c>
      <c r="O17" s="228">
        <v>1.68</v>
      </c>
      <c r="P17" s="228">
        <v>94.17</v>
      </c>
      <c r="Q17" s="228">
        <v>78.739999999999995</v>
      </c>
      <c r="R17" s="228">
        <v>0.32</v>
      </c>
      <c r="S17" s="228">
        <v>0.73</v>
      </c>
      <c r="T17" s="228">
        <v>1.0900000000000001</v>
      </c>
      <c r="U17" s="228">
        <v>1.18</v>
      </c>
      <c r="V17" s="228"/>
      <c r="W17" s="128"/>
      <c r="X17" s="133"/>
      <c r="Y17" s="128"/>
      <c r="Z17" s="128"/>
      <c r="AA17" s="133"/>
      <c r="AB17" s="500"/>
      <c r="AC17" s="500"/>
      <c r="AD17" s="128"/>
      <c r="AE17" s="501"/>
      <c r="AF17" s="501"/>
      <c r="AG17" s="132"/>
    </row>
    <row r="18" spans="13:33" x14ac:dyDescent="0.25">
      <c r="M18" s="229" t="s">
        <v>340</v>
      </c>
      <c r="N18" s="228">
        <v>107.21829</v>
      </c>
      <c r="O18" s="228">
        <v>2.0456799999999999</v>
      </c>
      <c r="P18" s="228">
        <v>145.6</v>
      </c>
      <c r="Q18" s="228">
        <v>98.55538</v>
      </c>
      <c r="R18" s="228">
        <v>0.33151000000000003</v>
      </c>
      <c r="S18" s="228">
        <v>1.39</v>
      </c>
      <c r="T18" s="228">
        <v>2.83</v>
      </c>
      <c r="U18" s="228">
        <v>4.99</v>
      </c>
      <c r="V18" s="228"/>
      <c r="W18" s="504"/>
      <c r="X18" s="504"/>
      <c r="Y18" s="128"/>
      <c r="Z18" s="504"/>
      <c r="AA18" s="504"/>
      <c r="AB18" s="500"/>
      <c r="AC18" s="500"/>
      <c r="AD18" s="128"/>
      <c r="AE18" s="501"/>
      <c r="AF18" s="501"/>
      <c r="AG18" s="132"/>
    </row>
    <row r="19" spans="13:33" x14ac:dyDescent="0.25">
      <c r="M19" s="229" t="s">
        <v>338</v>
      </c>
      <c r="N19" s="228">
        <v>121.26772</v>
      </c>
      <c r="O19" s="228">
        <v>2.0695700000000001</v>
      </c>
      <c r="P19" s="228">
        <v>156.06</v>
      </c>
      <c r="Q19" s="228">
        <v>122.99081</v>
      </c>
      <c r="R19" s="228">
        <v>0.34373999999999999</v>
      </c>
      <c r="S19" s="228">
        <v>1.53</v>
      </c>
      <c r="T19" s="228">
        <v>3.46</v>
      </c>
      <c r="U19" s="228">
        <v>4.8600000000000003</v>
      </c>
      <c r="V19" s="228"/>
      <c r="W19" s="504"/>
      <c r="X19" s="504"/>
      <c r="Y19" s="128"/>
      <c r="Z19" s="504"/>
      <c r="AA19" s="504"/>
      <c r="AB19" s="500"/>
      <c r="AC19" s="500"/>
      <c r="AD19" s="128"/>
      <c r="AE19" s="505"/>
      <c r="AF19" s="505"/>
      <c r="AG19" s="132"/>
    </row>
    <row r="20" spans="13:33" x14ac:dyDescent="0.25">
      <c r="M20" s="229" t="s">
        <v>411</v>
      </c>
      <c r="N20" s="228">
        <v>136.66166000000001</v>
      </c>
      <c r="O20" s="228">
        <v>2.5395500000000002</v>
      </c>
      <c r="P20" s="228">
        <v>120.51</v>
      </c>
      <c r="Q20" s="228">
        <v>128.75496000000001</v>
      </c>
      <c r="R20" s="228">
        <v>0.35803000000000001</v>
      </c>
      <c r="S20" s="228">
        <v>1.68</v>
      </c>
      <c r="T20" s="228">
        <v>4.07</v>
      </c>
      <c r="U20" s="228">
        <v>5.79</v>
      </c>
      <c r="V20" s="228"/>
      <c r="W20" s="504"/>
      <c r="X20" s="504"/>
      <c r="Y20" s="128"/>
      <c r="Z20" s="504"/>
      <c r="AA20" s="504"/>
      <c r="AB20" s="500"/>
      <c r="AC20" s="500"/>
      <c r="AD20" s="128"/>
      <c r="AE20" s="500"/>
      <c r="AF20" s="500"/>
      <c r="AG20" s="132"/>
    </row>
    <row r="21" spans="13:33" x14ac:dyDescent="0.25">
      <c r="M21" s="229" t="s">
        <v>417</v>
      </c>
      <c r="N21" s="228"/>
      <c r="O21" s="228"/>
      <c r="P21" s="228">
        <v>128.38999999999999</v>
      </c>
      <c r="Q21" s="228"/>
      <c r="R21" s="228"/>
      <c r="S21" s="228">
        <v>1.96</v>
      </c>
      <c r="T21" s="228">
        <v>4.62</v>
      </c>
      <c r="U21" s="228">
        <v>6.9</v>
      </c>
      <c r="V21" s="228"/>
      <c r="W21" s="104"/>
      <c r="X21" s="104"/>
      <c r="Y21"/>
      <c r="Z21" s="104"/>
      <c r="AA21" s="104"/>
    </row>
    <row r="22" spans="13:33" x14ac:dyDescent="0.25">
      <c r="M22" s="229"/>
      <c r="N22" s="228"/>
      <c r="O22" s="228"/>
      <c r="P22" s="228"/>
      <c r="Q22" s="228"/>
      <c r="R22" s="228"/>
      <c r="S22" s="228"/>
      <c r="T22" s="228"/>
      <c r="U22" s="228"/>
      <c r="V22" s="228"/>
      <c r="W22" s="104"/>
      <c r="X22" s="104"/>
      <c r="Y22"/>
      <c r="Z22" s="104"/>
      <c r="AA22" s="104"/>
    </row>
    <row r="23" spans="13:33" x14ac:dyDescent="0.25">
      <c r="M23" s="186"/>
      <c r="N23" s="186"/>
      <c r="O23" s="186"/>
      <c r="P23" s="186"/>
      <c r="Q23" s="186"/>
      <c r="R23" s="186"/>
      <c r="S23" s="186"/>
      <c r="T23" s="186"/>
      <c r="U23" s="186"/>
      <c r="V23" s="186"/>
      <c r="W23"/>
      <c r="X23"/>
      <c r="Y23"/>
      <c r="Z23"/>
      <c r="AA23"/>
    </row>
    <row r="24" spans="13:33" x14ac:dyDescent="0.25">
      <c r="M24" s="185"/>
      <c r="N24" s="186"/>
      <c r="O24" s="186"/>
      <c r="P24" s="186"/>
      <c r="Q24" s="186"/>
      <c r="R24" s="185"/>
      <c r="S24" s="185"/>
      <c r="T24" s="185"/>
      <c r="U24" s="185"/>
      <c r="V24" s="185"/>
    </row>
    <row r="25" spans="13:33" x14ac:dyDescent="0.25">
      <c r="M25" s="227" t="s">
        <v>12</v>
      </c>
      <c r="N25" s="228">
        <v>0.15148</v>
      </c>
      <c r="O25" s="186"/>
      <c r="P25" s="186"/>
      <c r="Q25" s="186"/>
      <c r="R25" s="185"/>
      <c r="S25" s="185"/>
      <c r="T25" s="185"/>
      <c r="U25" s="185"/>
      <c r="V25" s="185"/>
    </row>
    <row r="26" spans="13:33" x14ac:dyDescent="0.25">
      <c r="M26" s="227" t="s">
        <v>287</v>
      </c>
      <c r="N26" s="228">
        <v>0.73</v>
      </c>
      <c r="O26" s="186"/>
      <c r="P26" s="186"/>
      <c r="Q26" s="186"/>
      <c r="R26" s="185"/>
      <c r="S26" s="185"/>
      <c r="T26" s="185"/>
      <c r="U26" s="185"/>
      <c r="V26" s="185"/>
    </row>
    <row r="27" spans="13:33" x14ac:dyDescent="0.25">
      <c r="M27" s="229" t="s">
        <v>302</v>
      </c>
      <c r="N27" s="228">
        <v>1.0684</v>
      </c>
      <c r="O27" s="186"/>
      <c r="P27" s="186"/>
      <c r="Q27" s="186"/>
      <c r="R27" s="185"/>
      <c r="S27" s="185"/>
      <c r="T27" s="185"/>
      <c r="U27" s="185"/>
      <c r="V27" s="185"/>
    </row>
    <row r="28" spans="13:33" x14ac:dyDescent="0.25">
      <c r="M28" s="229" t="s">
        <v>303</v>
      </c>
      <c r="N28" s="228">
        <v>1.20896</v>
      </c>
      <c r="O28" s="186"/>
      <c r="P28" s="186"/>
      <c r="Q28" s="186"/>
      <c r="R28" s="185"/>
      <c r="S28" s="185"/>
      <c r="T28" s="185"/>
      <c r="U28" s="185"/>
      <c r="V28" s="185"/>
    </row>
    <row r="29" spans="13:33" x14ac:dyDescent="0.25">
      <c r="M29" s="229" t="s">
        <v>304</v>
      </c>
      <c r="N29" s="228">
        <v>1.2983899999999999</v>
      </c>
      <c r="O29" s="186"/>
      <c r="P29" s="186"/>
      <c r="Q29" s="186"/>
      <c r="R29" s="185"/>
      <c r="S29" s="185"/>
      <c r="T29" s="185"/>
      <c r="U29" s="185"/>
      <c r="V29" s="185"/>
    </row>
    <row r="30" spans="13:33" x14ac:dyDescent="0.25">
      <c r="M30" s="229" t="s">
        <v>305</v>
      </c>
      <c r="N30" s="228">
        <v>1.3997999999999999</v>
      </c>
      <c r="O30" s="186"/>
      <c r="P30" s="186"/>
      <c r="Q30" s="186"/>
      <c r="R30" s="185"/>
      <c r="S30" s="185"/>
      <c r="T30" s="185"/>
      <c r="U30" s="185"/>
      <c r="V30" s="185"/>
    </row>
    <row r="31" spans="13:33" x14ac:dyDescent="0.25">
      <c r="M31" s="229" t="s">
        <v>338</v>
      </c>
      <c r="N31" s="228">
        <v>1.5310299999999999</v>
      </c>
      <c r="O31" s="186"/>
      <c r="P31" s="186"/>
      <c r="Q31" s="186"/>
      <c r="R31" s="185"/>
      <c r="S31" s="185"/>
      <c r="T31" s="185"/>
      <c r="U31" s="185"/>
      <c r="V31" s="185"/>
    </row>
  </sheetData>
  <mergeCells count="46">
    <mergeCell ref="B2:I2"/>
    <mergeCell ref="Z18:AA18"/>
    <mergeCell ref="Z19:AA19"/>
    <mergeCell ref="Z20:AA20"/>
    <mergeCell ref="Y4:Z4"/>
    <mergeCell ref="N13:O14"/>
    <mergeCell ref="Q13:R14"/>
    <mergeCell ref="S13:S14"/>
    <mergeCell ref="T13:U14"/>
    <mergeCell ref="P11:Q12"/>
    <mergeCell ref="R11:T12"/>
    <mergeCell ref="U11:W12"/>
    <mergeCell ref="X11:Z11"/>
    <mergeCell ref="X12:Z12"/>
    <mergeCell ref="AA11:AB12"/>
    <mergeCell ref="W20:X20"/>
    <mergeCell ref="AE13:AF13"/>
    <mergeCell ref="AB14:AC14"/>
    <mergeCell ref="AE14:AF14"/>
    <mergeCell ref="AE15:AF15"/>
    <mergeCell ref="AC2:AD3"/>
    <mergeCell ref="AB20:AC20"/>
    <mergeCell ref="AE20:AF20"/>
    <mergeCell ref="W19:X19"/>
    <mergeCell ref="AB19:AC19"/>
    <mergeCell ref="AE19:AF19"/>
    <mergeCell ref="W18:X18"/>
    <mergeCell ref="AB18:AC18"/>
    <mergeCell ref="AE18:AF18"/>
    <mergeCell ref="AB17:AC17"/>
    <mergeCell ref="AE17:AF17"/>
    <mergeCell ref="AB16:AC16"/>
    <mergeCell ref="AE16:AF16"/>
    <mergeCell ref="AA4:AA5"/>
    <mergeCell ref="M2:AA2"/>
    <mergeCell ref="M3:AA3"/>
    <mergeCell ref="M4:M5"/>
    <mergeCell ref="N4:O4"/>
    <mergeCell ref="P4:Q4"/>
    <mergeCell ref="R4:S4"/>
    <mergeCell ref="T4:U4"/>
    <mergeCell ref="V4:W4"/>
    <mergeCell ref="AB15:AC15"/>
    <mergeCell ref="AC11:AE12"/>
    <mergeCell ref="AF11:AG12"/>
    <mergeCell ref="AB13:AC13"/>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90" zoomScaleNormal="9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494" t="s">
        <v>868</v>
      </c>
      <c r="C2" s="494"/>
      <c r="D2" s="494"/>
      <c r="E2" s="494"/>
      <c r="F2" s="494"/>
      <c r="H2" s="422" t="s">
        <v>386</v>
      </c>
      <c r="I2" s="422"/>
    </row>
    <row r="3" spans="2:9" x14ac:dyDescent="0.25">
      <c r="B3" s="400" t="s">
        <v>1</v>
      </c>
      <c r="C3" s="400"/>
      <c r="D3" s="400"/>
      <c r="E3" s="400"/>
      <c r="F3" s="400"/>
      <c r="H3" s="422"/>
      <c r="I3" s="422"/>
    </row>
    <row r="4" spans="2:9" ht="18" customHeight="1" x14ac:dyDescent="0.25">
      <c r="B4" s="495" t="s">
        <v>306</v>
      </c>
      <c r="C4" s="495" t="s">
        <v>307</v>
      </c>
      <c r="D4" s="495"/>
      <c r="E4" s="495"/>
      <c r="F4" s="495" t="s">
        <v>21</v>
      </c>
    </row>
    <row r="5" spans="2:9" ht="28.5" customHeight="1" x14ac:dyDescent="0.25">
      <c r="B5" s="496"/>
      <c r="C5" s="38" t="s">
        <v>308</v>
      </c>
      <c r="D5" s="38" t="s">
        <v>309</v>
      </c>
      <c r="E5" s="38" t="s">
        <v>310</v>
      </c>
      <c r="F5" s="496"/>
    </row>
    <row r="6" spans="2:9" x14ac:dyDescent="0.25">
      <c r="B6" s="57" t="s">
        <v>311</v>
      </c>
      <c r="C6" s="58">
        <v>73</v>
      </c>
      <c r="D6" s="58">
        <v>14</v>
      </c>
      <c r="E6" s="58">
        <v>14</v>
      </c>
      <c r="F6" s="42">
        <v>101</v>
      </c>
    </row>
    <row r="7" spans="2:9" x14ac:dyDescent="0.25">
      <c r="B7" s="57" t="s">
        <v>312</v>
      </c>
      <c r="C7" s="58">
        <v>1400</v>
      </c>
      <c r="D7" s="58">
        <v>221</v>
      </c>
      <c r="E7" s="58">
        <v>164</v>
      </c>
      <c r="F7" s="42">
        <v>1785</v>
      </c>
    </row>
    <row r="8" spans="2:9" x14ac:dyDescent="0.25">
      <c r="B8" s="57" t="s">
        <v>313</v>
      </c>
      <c r="C8" s="93" t="s">
        <v>447</v>
      </c>
      <c r="D8" s="93" t="s">
        <v>447</v>
      </c>
      <c r="E8" s="58">
        <v>218</v>
      </c>
      <c r="F8" s="42">
        <v>218</v>
      </c>
    </row>
    <row r="9" spans="2:9" x14ac:dyDescent="0.25">
      <c r="B9" s="57" t="s">
        <v>327</v>
      </c>
      <c r="C9" s="58">
        <v>161</v>
      </c>
      <c r="D9" s="58">
        <v>45</v>
      </c>
      <c r="E9" s="58">
        <v>53</v>
      </c>
      <c r="F9" s="42">
        <v>259</v>
      </c>
    </row>
    <row r="10" spans="2:9" x14ac:dyDescent="0.25">
      <c r="B10" s="57" t="s">
        <v>314</v>
      </c>
      <c r="C10" s="58">
        <v>37</v>
      </c>
      <c r="D10" s="58">
        <v>27</v>
      </c>
      <c r="E10" s="58">
        <v>286</v>
      </c>
      <c r="F10" s="42">
        <v>350</v>
      </c>
    </row>
    <row r="11" spans="2:9" x14ac:dyDescent="0.25">
      <c r="B11" s="57" t="s">
        <v>315</v>
      </c>
      <c r="C11" s="93" t="s">
        <v>15</v>
      </c>
      <c r="D11" s="93" t="s">
        <v>15</v>
      </c>
      <c r="E11" s="58">
        <v>923</v>
      </c>
      <c r="F11" s="42">
        <v>923</v>
      </c>
    </row>
    <row r="12" spans="2:9" x14ac:dyDescent="0.25">
      <c r="B12" s="57" t="s">
        <v>316</v>
      </c>
      <c r="C12" s="58">
        <v>307</v>
      </c>
      <c r="D12" s="58">
        <v>53</v>
      </c>
      <c r="E12" s="58">
        <v>124</v>
      </c>
      <c r="F12" s="42">
        <v>484</v>
      </c>
    </row>
    <row r="13" spans="2:9" x14ac:dyDescent="0.25">
      <c r="B13" s="57" t="s">
        <v>317</v>
      </c>
      <c r="C13" s="58">
        <v>204</v>
      </c>
      <c r="D13" s="58">
        <v>60</v>
      </c>
      <c r="E13" s="93" t="s">
        <v>15</v>
      </c>
      <c r="F13" s="42">
        <v>264</v>
      </c>
    </row>
    <row r="14" spans="2:9" x14ac:dyDescent="0.25">
      <c r="B14" s="57" t="s">
        <v>318</v>
      </c>
      <c r="C14" s="93" t="s">
        <v>15</v>
      </c>
      <c r="D14" s="93" t="s">
        <v>15</v>
      </c>
      <c r="E14" s="58">
        <v>2</v>
      </c>
      <c r="F14" s="42">
        <v>2</v>
      </c>
    </row>
    <row r="15" spans="2:9" x14ac:dyDescent="0.25">
      <c r="B15" s="57" t="s">
        <v>319</v>
      </c>
      <c r="C15" s="58">
        <v>115</v>
      </c>
      <c r="D15" s="58">
        <v>35</v>
      </c>
      <c r="E15" s="58">
        <v>3</v>
      </c>
      <c r="F15" s="42">
        <v>153</v>
      </c>
    </row>
    <row r="16" spans="2:9" x14ac:dyDescent="0.25">
      <c r="B16" s="57" t="s">
        <v>320</v>
      </c>
      <c r="C16" s="58">
        <v>61</v>
      </c>
      <c r="D16" s="58">
        <v>18</v>
      </c>
      <c r="E16" s="58">
        <v>46</v>
      </c>
      <c r="F16" s="42">
        <v>125</v>
      </c>
    </row>
    <row r="17" spans="2:6" x14ac:dyDescent="0.25">
      <c r="B17" s="57" t="s">
        <v>321</v>
      </c>
      <c r="C17" s="42">
        <v>1</v>
      </c>
      <c r="D17" s="87" t="s">
        <v>447</v>
      </c>
      <c r="E17" s="42">
        <v>1</v>
      </c>
      <c r="F17" s="42">
        <v>2</v>
      </c>
    </row>
    <row r="18" spans="2:6" x14ac:dyDescent="0.25">
      <c r="B18" s="57" t="s">
        <v>322</v>
      </c>
      <c r="C18" s="42">
        <v>7</v>
      </c>
      <c r="D18" s="42">
        <v>3</v>
      </c>
      <c r="E18" s="42">
        <v>17</v>
      </c>
      <c r="F18" s="42">
        <v>27</v>
      </c>
    </row>
    <row r="19" spans="2:6" x14ac:dyDescent="0.25">
      <c r="B19" s="57" t="s">
        <v>323</v>
      </c>
      <c r="C19" s="42">
        <v>3</v>
      </c>
      <c r="D19" s="87">
        <v>1</v>
      </c>
      <c r="E19" s="42">
        <v>13</v>
      </c>
      <c r="F19" s="42">
        <v>17</v>
      </c>
    </row>
    <row r="20" spans="2:6" x14ac:dyDescent="0.25">
      <c r="B20" s="57" t="s">
        <v>324</v>
      </c>
      <c r="C20" s="42">
        <v>2</v>
      </c>
      <c r="D20" s="87" t="s">
        <v>447</v>
      </c>
      <c r="E20" s="87" t="s">
        <v>447</v>
      </c>
      <c r="F20" s="42">
        <v>2</v>
      </c>
    </row>
    <row r="21" spans="2:6" x14ac:dyDescent="0.25">
      <c r="B21" s="57" t="s">
        <v>869</v>
      </c>
      <c r="C21" s="42">
        <v>15</v>
      </c>
      <c r="D21" s="42">
        <v>3</v>
      </c>
      <c r="E21" s="42">
        <v>13</v>
      </c>
      <c r="F21" s="87">
        <v>31</v>
      </c>
    </row>
    <row r="22" spans="2:6" ht="15.75" customHeight="1" x14ac:dyDescent="0.25">
      <c r="B22" s="325" t="s">
        <v>21</v>
      </c>
      <c r="C22" s="278">
        <v>2386</v>
      </c>
      <c r="D22" s="278">
        <v>480</v>
      </c>
      <c r="E22" s="278">
        <v>1877</v>
      </c>
      <c r="F22" s="278">
        <v>4743</v>
      </c>
    </row>
    <row r="23" spans="2:6" x14ac:dyDescent="0.25">
      <c r="B23" s="508" t="s">
        <v>395</v>
      </c>
      <c r="C23" s="508"/>
      <c r="D23" s="508"/>
      <c r="E23" s="508"/>
      <c r="F23" s="508"/>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B25" sqref="B25"/>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09" t="s">
        <v>870</v>
      </c>
      <c r="C2" s="509"/>
      <c r="D2" s="509"/>
      <c r="E2" s="509"/>
      <c r="F2" s="509"/>
      <c r="H2" s="422" t="s">
        <v>386</v>
      </c>
      <c r="I2" s="422"/>
    </row>
    <row r="3" spans="2:9" x14ac:dyDescent="0.25">
      <c r="B3" s="479" t="s">
        <v>1</v>
      </c>
      <c r="C3" s="479"/>
      <c r="D3" s="479"/>
      <c r="E3" s="479"/>
      <c r="F3" s="479"/>
      <c r="H3" s="422"/>
      <c r="I3" s="422"/>
    </row>
    <row r="4" spans="2:9" x14ac:dyDescent="0.25">
      <c r="B4" s="495" t="s">
        <v>306</v>
      </c>
      <c r="C4" s="495" t="s">
        <v>325</v>
      </c>
      <c r="D4" s="495" t="s">
        <v>326</v>
      </c>
      <c r="E4" s="495"/>
      <c r="F4" s="495"/>
    </row>
    <row r="5" spans="2:9" ht="25.5" x14ac:dyDescent="0.25">
      <c r="B5" s="496"/>
      <c r="C5" s="496"/>
      <c r="D5" s="38" t="s">
        <v>308</v>
      </c>
      <c r="E5" s="38" t="s">
        <v>309</v>
      </c>
      <c r="F5" s="38" t="s">
        <v>310</v>
      </c>
    </row>
    <row r="6" spans="2:9" ht="25.5" x14ac:dyDescent="0.25">
      <c r="B6" s="57" t="s">
        <v>871</v>
      </c>
      <c r="C6" s="251">
        <v>4</v>
      </c>
      <c r="D6" s="251">
        <v>3</v>
      </c>
      <c r="E6" s="251">
        <v>2</v>
      </c>
      <c r="F6" s="251">
        <v>3</v>
      </c>
    </row>
    <row r="7" spans="2:9" x14ac:dyDescent="0.25">
      <c r="B7" s="94" t="s">
        <v>312</v>
      </c>
      <c r="C7" s="251">
        <v>22</v>
      </c>
      <c r="D7" s="251">
        <v>19</v>
      </c>
      <c r="E7" s="251">
        <v>16</v>
      </c>
      <c r="F7" s="251">
        <v>20</v>
      </c>
    </row>
    <row r="8" spans="2:9" x14ac:dyDescent="0.25">
      <c r="B8" s="94" t="s">
        <v>313</v>
      </c>
      <c r="C8" s="251">
        <v>3</v>
      </c>
      <c r="D8" s="251">
        <v>0</v>
      </c>
      <c r="E8" s="251">
        <v>0</v>
      </c>
      <c r="F8" s="251">
        <v>3</v>
      </c>
    </row>
    <row r="9" spans="2:9" x14ac:dyDescent="0.25">
      <c r="B9" s="94" t="s">
        <v>872</v>
      </c>
      <c r="C9" s="251">
        <v>2</v>
      </c>
      <c r="D9" s="251">
        <v>2</v>
      </c>
      <c r="E9" s="251">
        <v>2</v>
      </c>
      <c r="F9" s="251">
        <v>1</v>
      </c>
    </row>
    <row r="10" spans="2:9" x14ac:dyDescent="0.25">
      <c r="B10" s="94" t="s">
        <v>314</v>
      </c>
      <c r="C10" s="251">
        <v>13</v>
      </c>
      <c r="D10" s="251">
        <v>7</v>
      </c>
      <c r="E10" s="251">
        <v>7</v>
      </c>
      <c r="F10" s="251">
        <v>13</v>
      </c>
    </row>
    <row r="11" spans="2:9" x14ac:dyDescent="0.25">
      <c r="B11" s="94" t="s">
        <v>315</v>
      </c>
      <c r="C11" s="251">
        <v>11</v>
      </c>
      <c r="D11" s="251">
        <v>0</v>
      </c>
      <c r="E11" s="251">
        <v>0</v>
      </c>
      <c r="F11" s="251">
        <v>11</v>
      </c>
    </row>
    <row r="12" spans="2:9" x14ac:dyDescent="0.25">
      <c r="B12" s="94" t="s">
        <v>316</v>
      </c>
      <c r="C12" s="251">
        <v>2</v>
      </c>
      <c r="D12" s="251">
        <v>2</v>
      </c>
      <c r="E12" s="251">
        <v>2</v>
      </c>
      <c r="F12" s="251">
        <v>2</v>
      </c>
    </row>
    <row r="13" spans="2:9" x14ac:dyDescent="0.25">
      <c r="B13" s="94" t="s">
        <v>317</v>
      </c>
      <c r="C13" s="251">
        <v>1</v>
      </c>
      <c r="D13" s="251">
        <v>1</v>
      </c>
      <c r="E13" s="251">
        <v>1</v>
      </c>
      <c r="F13" s="251">
        <v>0</v>
      </c>
    </row>
    <row r="14" spans="2:9" x14ac:dyDescent="0.25">
      <c r="B14" s="94" t="s">
        <v>328</v>
      </c>
      <c r="C14" s="251">
        <v>1</v>
      </c>
      <c r="D14" s="251">
        <v>1</v>
      </c>
      <c r="E14" s="251">
        <v>1</v>
      </c>
      <c r="F14" s="251">
        <v>0</v>
      </c>
    </row>
    <row r="15" spans="2:9" x14ac:dyDescent="0.25">
      <c r="B15" s="94" t="s">
        <v>329</v>
      </c>
      <c r="C15" s="251">
        <v>2</v>
      </c>
      <c r="D15" s="251">
        <v>1</v>
      </c>
      <c r="E15" s="251">
        <v>1</v>
      </c>
      <c r="F15" s="251">
        <v>2</v>
      </c>
    </row>
    <row r="16" spans="2:9" x14ac:dyDescent="0.25">
      <c r="B16" s="94" t="s">
        <v>322</v>
      </c>
      <c r="C16" s="251">
        <v>1</v>
      </c>
      <c r="D16" s="251">
        <v>1</v>
      </c>
      <c r="E16" s="251">
        <v>1</v>
      </c>
      <c r="F16" s="251">
        <v>1</v>
      </c>
    </row>
    <row r="17" spans="2:6" x14ac:dyDescent="0.25">
      <c r="B17" s="94" t="s">
        <v>323</v>
      </c>
      <c r="C17" s="251">
        <v>5</v>
      </c>
      <c r="D17" s="251">
        <v>4</v>
      </c>
      <c r="E17" s="251">
        <v>4</v>
      </c>
      <c r="F17" s="251">
        <v>4</v>
      </c>
    </row>
    <row r="18" spans="2:6" x14ac:dyDescent="0.25">
      <c r="B18" s="250" t="s">
        <v>21</v>
      </c>
      <c r="C18" s="278">
        <v>67</v>
      </c>
      <c r="D18" s="278">
        <v>41</v>
      </c>
      <c r="E18" s="278">
        <v>37</v>
      </c>
      <c r="F18" s="278">
        <v>60</v>
      </c>
    </row>
    <row r="19" spans="2:6" x14ac:dyDescent="0.25">
      <c r="B19" s="508" t="s">
        <v>395</v>
      </c>
      <c r="C19" s="508"/>
      <c r="D19" s="508"/>
      <c r="E19" s="508"/>
      <c r="F19" s="508"/>
    </row>
    <row r="21" spans="2:6" x14ac:dyDescent="0.25">
      <c r="F21" s="44"/>
    </row>
  </sheetData>
  <mergeCells count="7">
    <mergeCell ref="B19:F19"/>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2"/>
  <sheetViews>
    <sheetView showGridLines="0" workbookViewId="0">
      <selection activeCell="H2" sqref="H2:I3"/>
    </sheetView>
  </sheetViews>
  <sheetFormatPr defaultRowHeight="15" x14ac:dyDescent="0.25"/>
  <cols>
    <col min="1" max="1" width="1.85546875" customWidth="1"/>
    <col min="2" max="2" width="14.42578125" style="19" customWidth="1"/>
    <col min="3" max="6" width="15" customWidth="1"/>
    <col min="7" max="7" width="3.85546875" customWidth="1"/>
    <col min="8" max="9" width="6.7109375" customWidth="1"/>
  </cols>
  <sheetData>
    <row r="1" spans="2:9" ht="12" customHeight="1" x14ac:dyDescent="0.25"/>
    <row r="2" spans="2:9" ht="15" customHeight="1" x14ac:dyDescent="0.25">
      <c r="B2" s="494" t="s">
        <v>873</v>
      </c>
      <c r="C2" s="494"/>
      <c r="D2" s="494"/>
      <c r="E2" s="494"/>
      <c r="F2" s="494"/>
      <c r="H2" s="422" t="s">
        <v>386</v>
      </c>
      <c r="I2" s="422"/>
    </row>
    <row r="3" spans="2:9" x14ac:dyDescent="0.25">
      <c r="B3" s="510" t="s">
        <v>330</v>
      </c>
      <c r="C3" s="510"/>
      <c r="D3" s="510"/>
      <c r="E3" s="510"/>
      <c r="F3" s="510"/>
      <c r="H3" s="422"/>
      <c r="I3" s="422"/>
    </row>
    <row r="4" spans="2:9" ht="25.5" x14ac:dyDescent="0.25">
      <c r="B4" s="38" t="s">
        <v>248</v>
      </c>
      <c r="C4" s="38" t="s">
        <v>308</v>
      </c>
      <c r="D4" s="38" t="s">
        <v>309</v>
      </c>
      <c r="E4" s="38" t="s">
        <v>310</v>
      </c>
      <c r="F4" s="38" t="s">
        <v>21</v>
      </c>
    </row>
    <row r="5" spans="2:9" x14ac:dyDescent="0.25">
      <c r="B5" s="57" t="s">
        <v>331</v>
      </c>
      <c r="C5" s="251">
        <v>0</v>
      </c>
      <c r="D5" s="251">
        <v>0</v>
      </c>
      <c r="E5" s="251">
        <v>0</v>
      </c>
      <c r="F5" s="251">
        <v>0</v>
      </c>
    </row>
    <row r="6" spans="2:9" x14ac:dyDescent="0.25">
      <c r="B6" s="57" t="s">
        <v>332</v>
      </c>
      <c r="C6" s="251">
        <v>781</v>
      </c>
      <c r="D6" s="251">
        <v>121</v>
      </c>
      <c r="E6" s="251">
        <v>284</v>
      </c>
      <c r="F6" s="251">
        <v>1186</v>
      </c>
    </row>
    <row r="7" spans="2:9" x14ac:dyDescent="0.25">
      <c r="B7" s="57" t="s">
        <v>339</v>
      </c>
      <c r="C7" s="251">
        <v>848</v>
      </c>
      <c r="D7" s="251">
        <v>204</v>
      </c>
      <c r="E7" s="251">
        <v>792</v>
      </c>
      <c r="F7" s="251">
        <v>1844</v>
      </c>
    </row>
    <row r="8" spans="2:9" x14ac:dyDescent="0.25">
      <c r="B8" s="94" t="s">
        <v>412</v>
      </c>
      <c r="C8" s="251">
        <v>409</v>
      </c>
      <c r="D8" s="251">
        <v>82</v>
      </c>
      <c r="E8" s="251">
        <v>446</v>
      </c>
      <c r="F8" s="251">
        <v>937</v>
      </c>
    </row>
    <row r="9" spans="2:9" x14ac:dyDescent="0.25">
      <c r="B9" s="94" t="s">
        <v>454</v>
      </c>
      <c r="C9" s="251">
        <v>302</v>
      </c>
      <c r="D9" s="251">
        <v>67</v>
      </c>
      <c r="E9" s="251">
        <v>303</v>
      </c>
      <c r="F9" s="251">
        <v>672</v>
      </c>
    </row>
    <row r="10" spans="2:9" x14ac:dyDescent="0.25">
      <c r="B10" s="94" t="s">
        <v>489</v>
      </c>
      <c r="C10" s="251">
        <v>48</v>
      </c>
      <c r="D10" s="251">
        <v>6</v>
      </c>
      <c r="E10" s="251">
        <v>52</v>
      </c>
      <c r="F10" s="251">
        <v>106</v>
      </c>
    </row>
    <row r="11" spans="2:9" x14ac:dyDescent="0.25">
      <c r="B11" s="250" t="s">
        <v>21</v>
      </c>
      <c r="C11" s="323">
        <v>2388</v>
      </c>
      <c r="D11" s="323">
        <v>480</v>
      </c>
      <c r="E11" s="323">
        <v>1877</v>
      </c>
      <c r="F11" s="323">
        <v>4745</v>
      </c>
    </row>
    <row r="12" spans="2:9" x14ac:dyDescent="0.25">
      <c r="B12" s="511" t="s">
        <v>455</v>
      </c>
      <c r="C12" s="511"/>
      <c r="D12" s="511"/>
      <c r="E12" s="511"/>
      <c r="F12" s="511"/>
    </row>
  </sheetData>
  <mergeCells count="4">
    <mergeCell ref="B2:F2"/>
    <mergeCell ref="B3:F3"/>
    <mergeCell ref="H2:I3"/>
    <mergeCell ref="B12:F12"/>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workbookViewId="0">
      <selection activeCell="T31" sqref="T31"/>
    </sheetView>
  </sheetViews>
  <sheetFormatPr defaultRowHeight="15" x14ac:dyDescent="0.25"/>
  <cols>
    <col min="1" max="1" width="1.85546875" customWidth="1"/>
    <col min="5" max="5" width="15.28515625" customWidth="1"/>
    <col min="7" max="7" width="16.42578125" customWidth="1"/>
    <col min="8" max="8" width="3.28515625" customWidth="1"/>
    <col min="14" max="14" width="9" customWidth="1"/>
    <col min="15" max="15" width="1.85546875" customWidth="1"/>
    <col min="16" max="16" width="1.85546875" style="51" customWidth="1"/>
    <col min="17" max="17" width="1.85546875" customWidth="1"/>
    <col min="18" max="18" width="46.5703125" style="19" customWidth="1"/>
    <col min="19" max="19" width="14.42578125" style="19" customWidth="1"/>
    <col min="20" max="20" width="13.5703125" style="19" customWidth="1"/>
    <col min="21" max="21" width="13.7109375" style="19" customWidth="1"/>
    <col min="22" max="22" width="14.5703125" style="19" customWidth="1"/>
    <col min="23" max="23" width="17.7109375" style="19" customWidth="1"/>
    <col min="24" max="24" width="11.28515625" style="19" customWidth="1"/>
    <col min="25" max="25" width="13.28515625" style="19" customWidth="1"/>
    <col min="26" max="26" width="3.5703125" customWidth="1"/>
    <col min="27" max="27" width="6" customWidth="1"/>
    <col min="28" max="28" width="8" customWidth="1"/>
  </cols>
  <sheetData>
    <row r="1" spans="2:28" ht="12" customHeight="1" x14ac:dyDescent="0.25"/>
    <row r="2" spans="2:28" ht="15.75" x14ac:dyDescent="0.25">
      <c r="B2" s="379"/>
      <c r="C2" s="379"/>
      <c r="D2" s="379"/>
      <c r="E2" s="379"/>
      <c r="F2" s="379"/>
      <c r="G2" s="379"/>
      <c r="H2" s="53"/>
      <c r="I2" s="379"/>
      <c r="J2" s="379"/>
      <c r="K2" s="379"/>
      <c r="L2" s="379"/>
      <c r="M2" s="379"/>
      <c r="N2" s="379"/>
      <c r="R2" s="380" t="s">
        <v>876</v>
      </c>
      <c r="S2" s="380"/>
      <c r="T2" s="380"/>
      <c r="U2" s="380"/>
      <c r="V2" s="380"/>
      <c r="W2" s="380"/>
      <c r="X2" s="380"/>
      <c r="Y2" s="380"/>
      <c r="AA2" s="373" t="s">
        <v>386</v>
      </c>
      <c r="AB2" s="373"/>
    </row>
    <row r="3" spans="2:28" ht="28.5" customHeight="1" x14ac:dyDescent="0.25">
      <c r="R3" s="375" t="s">
        <v>16</v>
      </c>
      <c r="S3" s="382" t="s">
        <v>17</v>
      </c>
      <c r="T3" s="383"/>
      <c r="U3" s="383"/>
      <c r="V3" s="383"/>
      <c r="W3" s="383"/>
      <c r="X3" s="383"/>
      <c r="Y3" s="384"/>
      <c r="AA3" s="373"/>
      <c r="AB3" s="373"/>
    </row>
    <row r="4" spans="2:28" x14ac:dyDescent="0.25">
      <c r="R4" s="381"/>
      <c r="S4" s="381" t="s">
        <v>4</v>
      </c>
      <c r="T4" s="385" t="s">
        <v>18</v>
      </c>
      <c r="U4" s="385"/>
      <c r="V4" s="385"/>
      <c r="W4" s="385"/>
      <c r="X4" s="385"/>
      <c r="Y4" s="386" t="s">
        <v>19</v>
      </c>
    </row>
    <row r="5" spans="2:28" ht="40.5" x14ac:dyDescent="0.25">
      <c r="R5" s="376"/>
      <c r="S5" s="376"/>
      <c r="T5" s="6" t="s">
        <v>6</v>
      </c>
      <c r="U5" s="6" t="s">
        <v>20</v>
      </c>
      <c r="V5" s="6" t="s">
        <v>8</v>
      </c>
      <c r="W5" s="6" t="s">
        <v>9</v>
      </c>
      <c r="X5" s="8" t="s">
        <v>21</v>
      </c>
      <c r="Y5" s="387"/>
    </row>
    <row r="6" spans="2:28" ht="18" customHeight="1" x14ac:dyDescent="0.25">
      <c r="R6" s="231" t="s">
        <v>22</v>
      </c>
      <c r="S6" s="126">
        <v>2232</v>
      </c>
      <c r="T6" s="126">
        <v>270</v>
      </c>
      <c r="U6" s="126">
        <v>258</v>
      </c>
      <c r="V6" s="126">
        <v>261</v>
      </c>
      <c r="W6" s="126">
        <v>739</v>
      </c>
      <c r="X6" s="160">
        <v>1528</v>
      </c>
      <c r="Y6" s="238">
        <v>704</v>
      </c>
    </row>
    <row r="7" spans="2:28" ht="18.75" customHeight="1" x14ac:dyDescent="0.25">
      <c r="R7" s="102" t="s">
        <v>23</v>
      </c>
      <c r="S7" s="7">
        <v>291</v>
      </c>
      <c r="T7" s="116">
        <v>30</v>
      </c>
      <c r="U7" s="116">
        <v>33</v>
      </c>
      <c r="V7" s="116">
        <v>31</v>
      </c>
      <c r="W7" s="116">
        <v>90</v>
      </c>
      <c r="X7" s="116">
        <v>184</v>
      </c>
      <c r="Y7" s="117">
        <v>107</v>
      </c>
      <c r="AA7" s="182"/>
    </row>
    <row r="8" spans="2:28" ht="17.25" customHeight="1" x14ac:dyDescent="0.25">
      <c r="R8" s="103" t="s">
        <v>24</v>
      </c>
      <c r="S8" s="7">
        <v>232</v>
      </c>
      <c r="T8" s="116">
        <v>33</v>
      </c>
      <c r="U8" s="116">
        <v>37</v>
      </c>
      <c r="V8" s="116">
        <v>31</v>
      </c>
      <c r="W8" s="116">
        <v>67</v>
      </c>
      <c r="X8" s="116">
        <v>168</v>
      </c>
      <c r="Y8" s="117">
        <v>64</v>
      </c>
      <c r="AA8" s="182"/>
    </row>
    <row r="9" spans="2:28" ht="20.25" customHeight="1" x14ac:dyDescent="0.25">
      <c r="R9" s="102" t="s">
        <v>25</v>
      </c>
      <c r="S9" s="7">
        <v>165</v>
      </c>
      <c r="T9" s="116">
        <v>21</v>
      </c>
      <c r="U9" s="116">
        <v>10</v>
      </c>
      <c r="V9" s="116">
        <v>7</v>
      </c>
      <c r="W9" s="116">
        <v>73</v>
      </c>
      <c r="X9" s="116">
        <v>111</v>
      </c>
      <c r="Y9" s="117">
        <v>54</v>
      </c>
      <c r="AA9" s="182"/>
    </row>
    <row r="10" spans="2:28" ht="16.5" customHeight="1" x14ac:dyDescent="0.25">
      <c r="R10" s="103" t="s">
        <v>26</v>
      </c>
      <c r="S10" s="7">
        <v>118</v>
      </c>
      <c r="T10" s="116">
        <v>15</v>
      </c>
      <c r="U10" s="116">
        <v>17</v>
      </c>
      <c r="V10" s="116">
        <v>12</v>
      </c>
      <c r="W10" s="116">
        <v>42</v>
      </c>
      <c r="X10" s="116">
        <v>86</v>
      </c>
      <c r="Y10" s="117">
        <v>32</v>
      </c>
      <c r="AA10" s="182"/>
    </row>
    <row r="11" spans="2:28" ht="15" customHeight="1" x14ac:dyDescent="0.25">
      <c r="R11" s="102" t="s">
        <v>27</v>
      </c>
      <c r="S11" s="7">
        <v>251</v>
      </c>
      <c r="T11" s="116">
        <v>38</v>
      </c>
      <c r="U11" s="116">
        <v>34</v>
      </c>
      <c r="V11" s="116">
        <v>20</v>
      </c>
      <c r="W11" s="116">
        <v>76</v>
      </c>
      <c r="X11" s="116">
        <v>168</v>
      </c>
      <c r="Y11" s="117">
        <v>83</v>
      </c>
      <c r="AA11" s="182"/>
    </row>
    <row r="12" spans="2:28" ht="15" customHeight="1" x14ac:dyDescent="0.25">
      <c r="R12" s="103" t="s">
        <v>28</v>
      </c>
      <c r="S12" s="7">
        <v>383</v>
      </c>
      <c r="T12" s="116">
        <v>45</v>
      </c>
      <c r="U12" s="116">
        <v>43</v>
      </c>
      <c r="V12" s="116">
        <v>33</v>
      </c>
      <c r="W12" s="116">
        <v>147</v>
      </c>
      <c r="X12" s="116">
        <v>268</v>
      </c>
      <c r="Y12" s="117">
        <v>115</v>
      </c>
      <c r="AA12" s="182"/>
    </row>
    <row r="13" spans="2:28" ht="18.75" customHeight="1" x14ac:dyDescent="0.25">
      <c r="R13" s="102" t="s">
        <v>29</v>
      </c>
      <c r="S13" s="7">
        <v>259</v>
      </c>
      <c r="T13" s="116">
        <v>31</v>
      </c>
      <c r="U13" s="116">
        <v>32</v>
      </c>
      <c r="V13" s="116">
        <v>34</v>
      </c>
      <c r="W13" s="116">
        <v>80</v>
      </c>
      <c r="X13" s="116">
        <v>177</v>
      </c>
      <c r="Y13" s="117">
        <v>82</v>
      </c>
      <c r="AA13" s="182"/>
    </row>
    <row r="14" spans="2:28" ht="15.75" customHeight="1" x14ac:dyDescent="0.25">
      <c r="R14" s="103" t="s">
        <v>30</v>
      </c>
      <c r="S14" s="7">
        <v>372</v>
      </c>
      <c r="T14" s="116">
        <v>39</v>
      </c>
      <c r="U14" s="116">
        <v>29</v>
      </c>
      <c r="V14" s="116">
        <v>70</v>
      </c>
      <c r="W14" s="116">
        <v>120</v>
      </c>
      <c r="X14" s="116">
        <v>258</v>
      </c>
      <c r="Y14" s="117">
        <v>114</v>
      </c>
      <c r="AA14" s="182"/>
    </row>
    <row r="15" spans="2:28" x14ac:dyDescent="0.25">
      <c r="R15" s="234" t="s">
        <v>31</v>
      </c>
      <c r="S15" s="81">
        <v>161</v>
      </c>
      <c r="T15" s="232">
        <v>18</v>
      </c>
      <c r="U15" s="232">
        <v>23</v>
      </c>
      <c r="V15" s="232">
        <v>23</v>
      </c>
      <c r="W15" s="232">
        <v>44</v>
      </c>
      <c r="X15" s="232">
        <v>108</v>
      </c>
      <c r="Y15" s="233">
        <v>53</v>
      </c>
      <c r="AA15" s="182"/>
    </row>
    <row r="16" spans="2:28" x14ac:dyDescent="0.25">
      <c r="R16" s="235" t="s">
        <v>32</v>
      </c>
      <c r="S16" s="239">
        <v>1160</v>
      </c>
      <c r="T16" s="239">
        <v>205</v>
      </c>
      <c r="U16" s="239">
        <v>159</v>
      </c>
      <c r="V16" s="239">
        <v>70</v>
      </c>
      <c r="W16" s="239">
        <v>290</v>
      </c>
      <c r="X16" s="180">
        <v>724</v>
      </c>
      <c r="Y16" s="240">
        <v>436</v>
      </c>
      <c r="AA16" s="182">
        <f>SUM(T16+U16)</f>
        <v>364</v>
      </c>
    </row>
    <row r="17" spans="2:27" ht="14.25" customHeight="1" x14ac:dyDescent="0.25">
      <c r="R17" s="102" t="s">
        <v>33</v>
      </c>
      <c r="S17" s="10">
        <v>291</v>
      </c>
      <c r="T17" s="116">
        <v>56</v>
      </c>
      <c r="U17" s="116">
        <v>28</v>
      </c>
      <c r="V17" s="116">
        <v>14</v>
      </c>
      <c r="W17" s="116">
        <v>34</v>
      </c>
      <c r="X17" s="93">
        <v>132</v>
      </c>
      <c r="Y17" s="58">
        <v>159</v>
      </c>
      <c r="AA17" s="182"/>
    </row>
    <row r="18" spans="2:27" ht="14.25" customHeight="1" x14ac:dyDescent="0.25">
      <c r="R18" s="103" t="s">
        <v>34</v>
      </c>
      <c r="S18" s="10">
        <v>164</v>
      </c>
      <c r="T18" s="116">
        <v>24</v>
      </c>
      <c r="U18" s="116">
        <v>28</v>
      </c>
      <c r="V18" s="116">
        <v>6</v>
      </c>
      <c r="W18" s="116">
        <v>54</v>
      </c>
      <c r="X18" s="93">
        <v>112</v>
      </c>
      <c r="Y18" s="58">
        <v>52</v>
      </c>
      <c r="AA18" s="182"/>
    </row>
    <row r="19" spans="2:27" ht="16.5" customHeight="1" x14ac:dyDescent="0.25">
      <c r="B19" s="379"/>
      <c r="C19" s="379"/>
      <c r="D19" s="379"/>
      <c r="E19" s="379"/>
      <c r="F19" s="379"/>
      <c r="G19" s="379"/>
      <c r="H19" s="54"/>
      <c r="I19" s="379"/>
      <c r="J19" s="379"/>
      <c r="K19" s="379"/>
      <c r="L19" s="379"/>
      <c r="M19" s="379"/>
      <c r="N19" s="379"/>
      <c r="R19" s="102" t="s">
        <v>35</v>
      </c>
      <c r="S19" s="10">
        <v>6</v>
      </c>
      <c r="T19" s="116">
        <v>2</v>
      </c>
      <c r="U19" s="116">
        <v>1</v>
      </c>
      <c r="V19" s="116">
        <v>1</v>
      </c>
      <c r="W19" s="116">
        <v>0</v>
      </c>
      <c r="X19" s="93">
        <v>4</v>
      </c>
      <c r="Y19" s="58">
        <v>2</v>
      </c>
      <c r="AA19" s="182"/>
    </row>
    <row r="20" spans="2:27" ht="16.5" customHeight="1" x14ac:dyDescent="0.25">
      <c r="R20" s="236" t="s">
        <v>36</v>
      </c>
      <c r="S20" s="237">
        <v>699</v>
      </c>
      <c r="T20" s="232">
        <v>123</v>
      </c>
      <c r="U20" s="232">
        <v>102</v>
      </c>
      <c r="V20" s="232">
        <v>49</v>
      </c>
      <c r="W20" s="232">
        <v>202</v>
      </c>
      <c r="X20" s="160">
        <v>476</v>
      </c>
      <c r="Y20" s="238">
        <v>223</v>
      </c>
      <c r="AA20" s="182"/>
    </row>
    <row r="21" spans="2:27" ht="15.75" customHeight="1" x14ac:dyDescent="0.25">
      <c r="R21" s="100" t="s">
        <v>37</v>
      </c>
      <c r="S21" s="91">
        <v>622</v>
      </c>
      <c r="T21" s="12">
        <v>109</v>
      </c>
      <c r="U21" s="12">
        <v>74</v>
      </c>
      <c r="V21" s="12">
        <v>52</v>
      </c>
      <c r="W21" s="12">
        <v>114</v>
      </c>
      <c r="X21" s="93">
        <v>349</v>
      </c>
      <c r="Y21" s="58">
        <v>273</v>
      </c>
      <c r="AA21" s="182">
        <f>SUM(T21+U21)</f>
        <v>183</v>
      </c>
    </row>
    <row r="22" spans="2:27" ht="15.75" customHeight="1" x14ac:dyDescent="0.25">
      <c r="R22" s="101" t="s">
        <v>38</v>
      </c>
      <c r="S22" s="91">
        <v>567</v>
      </c>
      <c r="T22" s="12">
        <v>67</v>
      </c>
      <c r="U22" s="12">
        <v>45</v>
      </c>
      <c r="V22" s="12">
        <v>32</v>
      </c>
      <c r="W22" s="12">
        <v>213</v>
      </c>
      <c r="X22" s="93">
        <v>357</v>
      </c>
      <c r="Y22" s="58">
        <v>210</v>
      </c>
      <c r="AA22" s="182">
        <f t="shared" ref="AA22:AA27" si="0">SUM(T22+U22)</f>
        <v>112</v>
      </c>
    </row>
    <row r="23" spans="2:27" ht="15.75" customHeight="1" x14ac:dyDescent="0.25">
      <c r="R23" s="100" t="s">
        <v>39</v>
      </c>
      <c r="S23" s="91">
        <v>121</v>
      </c>
      <c r="T23" s="12">
        <v>23</v>
      </c>
      <c r="U23" s="12">
        <v>16</v>
      </c>
      <c r="V23" s="12">
        <v>14</v>
      </c>
      <c r="W23" s="12">
        <v>30</v>
      </c>
      <c r="X23" s="93">
        <v>83</v>
      </c>
      <c r="Y23" s="58">
        <v>38</v>
      </c>
      <c r="AA23" s="182">
        <f t="shared" si="0"/>
        <v>39</v>
      </c>
    </row>
    <row r="24" spans="2:27" ht="15" customHeight="1" x14ac:dyDescent="0.25">
      <c r="R24" s="101" t="s">
        <v>40</v>
      </c>
      <c r="S24" s="91">
        <v>172</v>
      </c>
      <c r="T24" s="12">
        <v>17</v>
      </c>
      <c r="U24" s="12">
        <v>10</v>
      </c>
      <c r="V24" s="12">
        <v>28</v>
      </c>
      <c r="W24" s="12">
        <v>53</v>
      </c>
      <c r="X24" s="93">
        <v>108</v>
      </c>
      <c r="Y24" s="58">
        <v>64</v>
      </c>
      <c r="AA24" s="182">
        <f t="shared" si="0"/>
        <v>27</v>
      </c>
    </row>
    <row r="25" spans="2:27" ht="14.25" customHeight="1" x14ac:dyDescent="0.25">
      <c r="R25" s="100" t="s">
        <v>41</v>
      </c>
      <c r="S25" s="91">
        <v>159</v>
      </c>
      <c r="T25" s="12">
        <v>19</v>
      </c>
      <c r="U25" s="12">
        <v>16</v>
      </c>
      <c r="V25" s="12">
        <v>12</v>
      </c>
      <c r="W25" s="12">
        <v>65</v>
      </c>
      <c r="X25" s="93">
        <v>112</v>
      </c>
      <c r="Y25" s="58">
        <v>47</v>
      </c>
      <c r="AA25" s="182">
        <f t="shared" si="0"/>
        <v>35</v>
      </c>
    </row>
    <row r="26" spans="2:27" x14ac:dyDescent="0.25">
      <c r="R26" s="101" t="s">
        <v>31</v>
      </c>
      <c r="S26" s="91">
        <v>603</v>
      </c>
      <c r="T26" s="91">
        <v>64</v>
      </c>
      <c r="U26" s="91">
        <v>65</v>
      </c>
      <c r="V26" s="91">
        <v>48</v>
      </c>
      <c r="W26" s="91">
        <v>199</v>
      </c>
      <c r="X26" s="93">
        <v>376</v>
      </c>
      <c r="Y26" s="58">
        <v>227</v>
      </c>
      <c r="AA26" s="182">
        <f t="shared" si="0"/>
        <v>129</v>
      </c>
    </row>
    <row r="27" spans="2:27" x14ac:dyDescent="0.25">
      <c r="R27" s="279" t="s">
        <v>21</v>
      </c>
      <c r="S27" s="107">
        <v>5636</v>
      </c>
      <c r="T27" s="107">
        <v>774</v>
      </c>
      <c r="U27" s="107">
        <v>643</v>
      </c>
      <c r="V27" s="107">
        <v>517</v>
      </c>
      <c r="W27" s="107">
        <v>1703</v>
      </c>
      <c r="X27" s="107">
        <v>3637</v>
      </c>
      <c r="Y27" s="107">
        <v>1999</v>
      </c>
      <c r="AA27" s="182">
        <f t="shared" si="0"/>
        <v>1417</v>
      </c>
    </row>
    <row r="28" spans="2:27" x14ac:dyDescent="0.25">
      <c r="R28" s="520" t="s">
        <v>42</v>
      </c>
      <c r="S28" s="520"/>
      <c r="T28" s="520"/>
      <c r="U28" s="520"/>
      <c r="V28" s="520"/>
      <c r="W28" s="520"/>
      <c r="X28" s="520"/>
      <c r="Y28" s="520"/>
      <c r="AA28" s="182"/>
    </row>
    <row r="29" spans="2:27" x14ac:dyDescent="0.25">
      <c r="AA29" s="182"/>
    </row>
    <row r="30" spans="2:27" x14ac:dyDescent="0.25">
      <c r="R30" s="185"/>
      <c r="S30" s="185"/>
      <c r="T30" s="185"/>
      <c r="U30" s="185"/>
      <c r="V30" s="185"/>
      <c r="W30" s="185"/>
    </row>
    <row r="31" spans="2:27" ht="18" customHeight="1" x14ac:dyDescent="0.25">
      <c r="R31" s="189" t="s">
        <v>16</v>
      </c>
      <c r="S31" s="190" t="s">
        <v>4</v>
      </c>
      <c r="T31" s="190" t="s">
        <v>342</v>
      </c>
      <c r="U31" s="190" t="s">
        <v>8</v>
      </c>
      <c r="V31" s="190" t="s">
        <v>9</v>
      </c>
      <c r="W31" s="185"/>
    </row>
    <row r="32" spans="2:27" x14ac:dyDescent="0.25">
      <c r="R32" s="191" t="s">
        <v>22</v>
      </c>
      <c r="S32" s="192">
        <f>S6</f>
        <v>2232</v>
      </c>
      <c r="T32" s="183">
        <v>475</v>
      </c>
      <c r="U32" s="192">
        <f>V6</f>
        <v>261</v>
      </c>
      <c r="V32" s="192">
        <f>W6</f>
        <v>739</v>
      </c>
      <c r="W32" s="185"/>
    </row>
    <row r="33" spans="18:23" x14ac:dyDescent="0.25">
      <c r="R33" s="191" t="s">
        <v>343</v>
      </c>
      <c r="S33" s="192">
        <f>S16</f>
        <v>1160</v>
      </c>
      <c r="T33" s="183">
        <v>320</v>
      </c>
      <c r="U33" s="192">
        <v>59</v>
      </c>
      <c r="V33" s="192">
        <f>W16</f>
        <v>290</v>
      </c>
      <c r="W33" s="185"/>
    </row>
    <row r="34" spans="18:23" x14ac:dyDescent="0.25">
      <c r="R34" s="191" t="s">
        <v>37</v>
      </c>
      <c r="S34" s="192">
        <f t="shared" ref="S34:S39" si="1">S21</f>
        <v>622</v>
      </c>
      <c r="T34" s="183">
        <v>166</v>
      </c>
      <c r="U34" s="192">
        <f t="shared" ref="U34:V39" si="2">V21</f>
        <v>52</v>
      </c>
      <c r="V34" s="192">
        <f t="shared" si="2"/>
        <v>114</v>
      </c>
      <c r="W34" s="185"/>
    </row>
    <row r="35" spans="18:23" x14ac:dyDescent="0.25">
      <c r="R35" s="191" t="s">
        <v>344</v>
      </c>
      <c r="S35" s="192">
        <f t="shared" si="1"/>
        <v>567</v>
      </c>
      <c r="T35" s="183">
        <v>105</v>
      </c>
      <c r="U35" s="192">
        <v>27</v>
      </c>
      <c r="V35" s="192">
        <f t="shared" si="2"/>
        <v>213</v>
      </c>
      <c r="W35" s="185"/>
    </row>
    <row r="36" spans="18:23" x14ac:dyDescent="0.25">
      <c r="R36" s="191" t="s">
        <v>345</v>
      </c>
      <c r="S36" s="192">
        <f t="shared" si="1"/>
        <v>121</v>
      </c>
      <c r="T36" s="183">
        <v>37</v>
      </c>
      <c r="U36" s="192">
        <f t="shared" si="2"/>
        <v>14</v>
      </c>
      <c r="V36" s="192">
        <f t="shared" si="2"/>
        <v>30</v>
      </c>
      <c r="W36" s="185"/>
    </row>
    <row r="37" spans="18:23" x14ac:dyDescent="0.25">
      <c r="R37" s="191" t="s">
        <v>346</v>
      </c>
      <c r="S37" s="192">
        <f t="shared" si="1"/>
        <v>172</v>
      </c>
      <c r="T37" s="183">
        <v>22</v>
      </c>
      <c r="U37" s="192">
        <v>23</v>
      </c>
      <c r="V37" s="192">
        <f t="shared" si="2"/>
        <v>53</v>
      </c>
      <c r="W37" s="185"/>
    </row>
    <row r="38" spans="18:23" x14ac:dyDescent="0.25">
      <c r="R38" s="191" t="s">
        <v>347</v>
      </c>
      <c r="S38" s="192">
        <f t="shared" si="1"/>
        <v>159</v>
      </c>
      <c r="T38" s="183">
        <v>33</v>
      </c>
      <c r="U38" s="192">
        <f t="shared" si="2"/>
        <v>12</v>
      </c>
      <c r="V38" s="192">
        <f t="shared" si="2"/>
        <v>65</v>
      </c>
      <c r="W38" s="185"/>
    </row>
    <row r="39" spans="18:23" x14ac:dyDescent="0.25">
      <c r="R39" s="191" t="s">
        <v>31</v>
      </c>
      <c r="S39" s="192">
        <f t="shared" si="1"/>
        <v>603</v>
      </c>
      <c r="T39" s="183">
        <v>118</v>
      </c>
      <c r="U39" s="192">
        <f t="shared" si="2"/>
        <v>48</v>
      </c>
      <c r="V39" s="192">
        <f t="shared" si="2"/>
        <v>199</v>
      </c>
      <c r="W39" s="185"/>
    </row>
    <row r="40" spans="18:23" x14ac:dyDescent="0.25">
      <c r="R40" s="191" t="s">
        <v>21</v>
      </c>
      <c r="S40" s="193">
        <f>SUM(S32:S39)</f>
        <v>5636</v>
      </c>
      <c r="T40" s="183">
        <f>SUM(T32:T39)</f>
        <v>1276</v>
      </c>
      <c r="U40" s="193">
        <f>SUM(U32:U39)</f>
        <v>496</v>
      </c>
      <c r="V40" s="193">
        <f>SUM(V32:V39)</f>
        <v>1703</v>
      </c>
      <c r="W40" s="185"/>
    </row>
    <row r="41" spans="18:23" x14ac:dyDescent="0.25">
      <c r="R41" s="185"/>
      <c r="S41" s="185"/>
      <c r="T41" s="185"/>
      <c r="U41" s="185"/>
      <c r="V41" s="185"/>
      <c r="W41" s="185"/>
    </row>
    <row r="42" spans="18:23" x14ac:dyDescent="0.25">
      <c r="R42" s="185"/>
      <c r="S42" s="185"/>
      <c r="T42" s="185"/>
      <c r="U42" s="185"/>
      <c r="V42" s="185"/>
      <c r="W42" s="185"/>
    </row>
    <row r="43" spans="18:23" x14ac:dyDescent="0.25">
      <c r="R43" s="185"/>
      <c r="S43" s="185"/>
      <c r="T43" s="185"/>
      <c r="U43" s="185"/>
      <c r="V43" s="185"/>
      <c r="W43" s="185"/>
    </row>
    <row r="44" spans="18:23" ht="40.5" x14ac:dyDescent="0.25">
      <c r="R44" s="189" t="s">
        <v>16</v>
      </c>
      <c r="S44" s="190" t="s">
        <v>4</v>
      </c>
      <c r="T44" s="190" t="s">
        <v>6</v>
      </c>
      <c r="U44" s="190" t="s">
        <v>8</v>
      </c>
      <c r="V44" s="190" t="s">
        <v>9</v>
      </c>
      <c r="W44" s="185"/>
    </row>
    <row r="45" spans="18:23" x14ac:dyDescent="0.25">
      <c r="R45" s="185"/>
      <c r="S45" s="194"/>
      <c r="T45" s="194"/>
      <c r="U45" s="194"/>
      <c r="V45" s="194"/>
      <c r="W45" s="185"/>
    </row>
    <row r="46" spans="18:23" x14ac:dyDescent="0.25">
      <c r="R46" s="191" t="s">
        <v>22</v>
      </c>
      <c r="S46" s="195">
        <f>1994/4946</f>
        <v>0.40315406389001213</v>
      </c>
      <c r="T46" s="195">
        <f>475/1276</f>
        <v>0.37225705329153608</v>
      </c>
      <c r="U46" s="195">
        <f>U32/U40</f>
        <v>0.52620967741935487</v>
      </c>
      <c r="V46" s="195">
        <f>V32/V40</f>
        <v>0.43394010569583091</v>
      </c>
      <c r="W46" s="185"/>
    </row>
    <row r="47" spans="18:23" x14ac:dyDescent="0.25">
      <c r="R47" s="191" t="s">
        <v>343</v>
      </c>
      <c r="S47" s="195">
        <f>989/4946</f>
        <v>0.19995956328346137</v>
      </c>
      <c r="T47" s="195">
        <f>320/1276</f>
        <v>0.2507836990595611</v>
      </c>
      <c r="U47" s="195">
        <f>U33/U40</f>
        <v>0.11895161290322581</v>
      </c>
      <c r="V47" s="195">
        <f>V33/V40</f>
        <v>0.17028772753963595</v>
      </c>
      <c r="W47" s="185"/>
    </row>
    <row r="48" spans="18:23" x14ac:dyDescent="0.25">
      <c r="R48" s="191" t="s">
        <v>37</v>
      </c>
      <c r="S48" s="195">
        <f>538/4946</f>
        <v>0.1087747674888799</v>
      </c>
      <c r="T48" s="195">
        <f>166/1276</f>
        <v>0.13009404388714735</v>
      </c>
      <c r="U48" s="195">
        <f>U34/U40</f>
        <v>0.10483870967741936</v>
      </c>
      <c r="V48" s="195">
        <f>V34/V40</f>
        <v>6.6940692894891365E-2</v>
      </c>
      <c r="W48" s="185"/>
    </row>
    <row r="49" spans="18:23" x14ac:dyDescent="0.25">
      <c r="R49" s="191" t="s">
        <v>344</v>
      </c>
      <c r="S49" s="195">
        <f>494/4946</f>
        <v>9.9878689850384145E-2</v>
      </c>
      <c r="T49" s="195">
        <f>105/1276</f>
        <v>8.2288401253918494E-2</v>
      </c>
      <c r="U49" s="195">
        <f>U35/U40</f>
        <v>5.4435483870967742E-2</v>
      </c>
      <c r="V49" s="195">
        <f>V35/V40</f>
        <v>0.12507339988256019</v>
      </c>
      <c r="W49" s="185"/>
    </row>
    <row r="50" spans="18:23" x14ac:dyDescent="0.25">
      <c r="R50" s="191" t="s">
        <v>345</v>
      </c>
      <c r="S50" s="195">
        <f>107/4946</f>
        <v>2.163364334816013E-2</v>
      </c>
      <c r="T50" s="195">
        <f>37/1276</f>
        <v>2.8996865203761754E-2</v>
      </c>
      <c r="U50" s="195">
        <f>U36/U40</f>
        <v>2.8225806451612902E-2</v>
      </c>
      <c r="V50" s="195">
        <f>V36/V40</f>
        <v>1.7615971814445096E-2</v>
      </c>
      <c r="W50" s="185"/>
    </row>
    <row r="51" spans="18:23" x14ac:dyDescent="0.25">
      <c r="R51" s="191" t="s">
        <v>346</v>
      </c>
      <c r="S51" s="195">
        <f>148/4946</f>
        <v>2.9923170238576626E-2</v>
      </c>
      <c r="T51" s="195">
        <f>22/1276</f>
        <v>1.7241379310344827E-2</v>
      </c>
      <c r="U51" s="195">
        <f>U37/U40</f>
        <v>4.6370967741935484E-2</v>
      </c>
      <c r="V51" s="195">
        <f>V37/V40</f>
        <v>3.1121550205519672E-2</v>
      </c>
      <c r="W51" s="185"/>
    </row>
    <row r="52" spans="18:23" x14ac:dyDescent="0.25">
      <c r="R52" s="191" t="s">
        <v>347</v>
      </c>
      <c r="S52" s="195">
        <f>144/4946</f>
        <v>2.9114435907804288E-2</v>
      </c>
      <c r="T52" s="195">
        <f>33/1276</f>
        <v>2.5862068965517241E-2</v>
      </c>
      <c r="U52" s="195">
        <f>U38/U40</f>
        <v>2.4193548387096774E-2</v>
      </c>
      <c r="V52" s="195">
        <f>V38/V40</f>
        <v>3.8167938931297711E-2</v>
      </c>
      <c r="W52" s="185"/>
    </row>
    <row r="53" spans="18:23" x14ac:dyDescent="0.25">
      <c r="R53" s="191" t="s">
        <v>31</v>
      </c>
      <c r="S53" s="195">
        <f>532/4946</f>
        <v>0.10756166599272139</v>
      </c>
      <c r="T53" s="195">
        <f>118/1276</f>
        <v>9.2476489028213163E-2</v>
      </c>
      <c r="U53" s="195">
        <f>U39/U40</f>
        <v>9.6774193548387094E-2</v>
      </c>
      <c r="V53" s="195">
        <f>V39/V40</f>
        <v>0.11685261303581915</v>
      </c>
      <c r="W53" s="185"/>
    </row>
    <row r="54" spans="18:23" x14ac:dyDescent="0.25">
      <c r="R54" s="191"/>
      <c r="S54" s="185"/>
      <c r="T54" s="185"/>
      <c r="U54" s="185"/>
      <c r="V54" s="185"/>
      <c r="W54" s="185"/>
    </row>
    <row r="55" spans="18:23" x14ac:dyDescent="0.25">
      <c r="R55" s="185"/>
      <c r="S55" s="185"/>
      <c r="T55" s="185"/>
      <c r="U55" s="185"/>
      <c r="V55" s="185"/>
      <c r="W55" s="185"/>
    </row>
    <row r="56" spans="18:23" x14ac:dyDescent="0.25">
      <c r="R56" s="185"/>
      <c r="S56" s="185"/>
      <c r="T56" s="185"/>
      <c r="U56" s="185"/>
      <c r="V56" s="185"/>
      <c r="W56" s="185"/>
    </row>
  </sheetData>
  <mergeCells count="12">
    <mergeCell ref="AA2:AB3"/>
    <mergeCell ref="B2:G2"/>
    <mergeCell ref="I2:N2"/>
    <mergeCell ref="I19:N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399" t="s">
        <v>874</v>
      </c>
      <c r="C2" s="399"/>
      <c r="D2" s="399"/>
      <c r="E2" s="399"/>
      <c r="F2" s="399"/>
      <c r="H2" s="422" t="s">
        <v>386</v>
      </c>
      <c r="I2" s="422"/>
    </row>
    <row r="3" spans="2:9" x14ac:dyDescent="0.25">
      <c r="B3" s="479" t="s">
        <v>1</v>
      </c>
      <c r="C3" s="479"/>
      <c r="D3" s="479"/>
      <c r="E3" s="479"/>
      <c r="F3" s="479"/>
      <c r="H3" s="422"/>
      <c r="I3" s="422"/>
    </row>
    <row r="4" spans="2:9" ht="38.25" x14ac:dyDescent="0.25">
      <c r="B4" s="23" t="s">
        <v>234</v>
      </c>
      <c r="C4" s="23" t="s">
        <v>308</v>
      </c>
      <c r="D4" s="23" t="s">
        <v>309</v>
      </c>
      <c r="E4" s="23" t="s">
        <v>310</v>
      </c>
      <c r="F4" s="23" t="s">
        <v>21</v>
      </c>
    </row>
    <row r="5" spans="2:9" x14ac:dyDescent="0.25">
      <c r="B5" s="94" t="s">
        <v>239</v>
      </c>
      <c r="C5" s="251">
        <v>81</v>
      </c>
      <c r="D5" s="251">
        <v>34</v>
      </c>
      <c r="E5" s="251">
        <v>222</v>
      </c>
      <c r="F5" s="251">
        <v>337</v>
      </c>
    </row>
    <row r="6" spans="2:9" ht="16.5" customHeight="1" x14ac:dyDescent="0.25">
      <c r="B6" s="94" t="s">
        <v>240</v>
      </c>
      <c r="C6" s="251">
        <v>378</v>
      </c>
      <c r="D6" s="251">
        <v>75</v>
      </c>
      <c r="E6" s="251">
        <v>326</v>
      </c>
      <c r="F6" s="251">
        <v>779</v>
      </c>
    </row>
    <row r="7" spans="2:9" x14ac:dyDescent="0.25">
      <c r="B7" s="94" t="s">
        <v>241</v>
      </c>
      <c r="C7" s="251">
        <v>115</v>
      </c>
      <c r="D7" s="251">
        <v>51</v>
      </c>
      <c r="E7" s="251">
        <v>289</v>
      </c>
      <c r="F7" s="251">
        <v>455</v>
      </c>
    </row>
    <row r="8" spans="2:9" x14ac:dyDescent="0.25">
      <c r="B8" s="94" t="s">
        <v>242</v>
      </c>
      <c r="C8" s="251">
        <v>662</v>
      </c>
      <c r="D8" s="251">
        <v>128</v>
      </c>
      <c r="E8" s="251">
        <v>308</v>
      </c>
      <c r="F8" s="251">
        <v>1098</v>
      </c>
    </row>
    <row r="9" spans="2:9" x14ac:dyDescent="0.25">
      <c r="B9" s="94" t="s">
        <v>243</v>
      </c>
      <c r="C9" s="251">
        <v>116</v>
      </c>
      <c r="D9" s="251">
        <v>43</v>
      </c>
      <c r="E9" s="251">
        <v>140</v>
      </c>
      <c r="F9" s="251">
        <v>299</v>
      </c>
    </row>
    <row r="10" spans="2:9" ht="15.75" customHeight="1" x14ac:dyDescent="0.25">
      <c r="B10" s="94" t="s">
        <v>244</v>
      </c>
      <c r="C10" s="251">
        <v>964</v>
      </c>
      <c r="D10" s="251">
        <v>125</v>
      </c>
      <c r="E10" s="251">
        <v>452</v>
      </c>
      <c r="F10" s="251">
        <v>1541</v>
      </c>
    </row>
    <row r="11" spans="2:9" x14ac:dyDescent="0.25">
      <c r="B11" s="94" t="s">
        <v>245</v>
      </c>
      <c r="C11" s="251">
        <v>29</v>
      </c>
      <c r="D11" s="251">
        <v>17</v>
      </c>
      <c r="E11" s="251">
        <v>106</v>
      </c>
      <c r="F11" s="251">
        <v>152</v>
      </c>
    </row>
    <row r="12" spans="2:9" x14ac:dyDescent="0.25">
      <c r="B12" s="94" t="s">
        <v>246</v>
      </c>
      <c r="C12" s="251">
        <v>41</v>
      </c>
      <c r="D12" s="251">
        <v>7</v>
      </c>
      <c r="E12" s="251">
        <v>34</v>
      </c>
      <c r="F12" s="251">
        <v>82</v>
      </c>
    </row>
    <row r="13" spans="2:9" x14ac:dyDescent="0.25">
      <c r="B13" s="218" t="s">
        <v>14</v>
      </c>
      <c r="C13" s="322">
        <v>2386</v>
      </c>
      <c r="D13" s="322">
        <v>480</v>
      </c>
      <c r="E13" s="322">
        <v>1877</v>
      </c>
      <c r="F13" s="322">
        <v>4743</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399" t="s">
        <v>875</v>
      </c>
      <c r="C2" s="399"/>
      <c r="D2" s="399"/>
      <c r="E2" s="399"/>
      <c r="F2" s="399"/>
      <c r="H2" s="422" t="s">
        <v>386</v>
      </c>
      <c r="I2" s="422"/>
    </row>
    <row r="3" spans="2:9" x14ac:dyDescent="0.25">
      <c r="B3" s="464" t="s">
        <v>1</v>
      </c>
      <c r="C3" s="464"/>
      <c r="D3" s="464"/>
      <c r="E3" s="464"/>
      <c r="F3" s="464"/>
      <c r="H3" s="422"/>
      <c r="I3" s="422"/>
    </row>
    <row r="4" spans="2:9" ht="25.5" x14ac:dyDescent="0.25">
      <c r="B4" s="23" t="s">
        <v>429</v>
      </c>
      <c r="C4" s="38" t="s">
        <v>308</v>
      </c>
      <c r="D4" s="38" t="s">
        <v>309</v>
      </c>
      <c r="E4" s="38" t="s">
        <v>310</v>
      </c>
      <c r="F4" s="23" t="s">
        <v>21</v>
      </c>
    </row>
    <row r="5" spans="2:9" x14ac:dyDescent="0.25">
      <c r="B5" s="94" t="s">
        <v>333</v>
      </c>
      <c r="C5" s="251">
        <v>122</v>
      </c>
      <c r="D5" s="251">
        <v>2</v>
      </c>
      <c r="E5" s="251">
        <v>98</v>
      </c>
      <c r="F5" s="251">
        <v>222</v>
      </c>
    </row>
    <row r="6" spans="2:9" x14ac:dyDescent="0.25">
      <c r="B6" s="94" t="s">
        <v>334</v>
      </c>
      <c r="C6" s="251">
        <v>419</v>
      </c>
      <c r="D6" s="251">
        <v>70</v>
      </c>
      <c r="E6" s="251">
        <v>726</v>
      </c>
      <c r="F6" s="251">
        <v>1215</v>
      </c>
    </row>
    <row r="7" spans="2:9" x14ac:dyDescent="0.25">
      <c r="B7" s="94" t="s">
        <v>267</v>
      </c>
      <c r="C7" s="251">
        <v>520</v>
      </c>
      <c r="D7" s="251">
        <v>96</v>
      </c>
      <c r="E7" s="251">
        <v>578</v>
      </c>
      <c r="F7" s="251">
        <v>1194</v>
      </c>
    </row>
    <row r="8" spans="2:9" x14ac:dyDescent="0.25">
      <c r="B8" s="94" t="s">
        <v>268</v>
      </c>
      <c r="C8" s="251">
        <v>952</v>
      </c>
      <c r="D8" s="251">
        <v>148</v>
      </c>
      <c r="E8" s="251">
        <v>303</v>
      </c>
      <c r="F8" s="251">
        <v>1403</v>
      </c>
    </row>
    <row r="9" spans="2:9" x14ac:dyDescent="0.25">
      <c r="B9" s="94" t="s">
        <v>269</v>
      </c>
      <c r="C9" s="251">
        <v>327</v>
      </c>
      <c r="D9" s="251">
        <v>110</v>
      </c>
      <c r="E9" s="251">
        <v>162</v>
      </c>
      <c r="F9" s="251">
        <v>599</v>
      </c>
    </row>
    <row r="10" spans="2:9" x14ac:dyDescent="0.25">
      <c r="B10" s="94" t="s">
        <v>270</v>
      </c>
      <c r="C10" s="251">
        <v>41</v>
      </c>
      <c r="D10" s="251">
        <v>52</v>
      </c>
      <c r="E10" s="251">
        <v>9</v>
      </c>
      <c r="F10" s="251">
        <v>102</v>
      </c>
    </row>
    <row r="11" spans="2:9" x14ac:dyDescent="0.25">
      <c r="B11" s="94" t="s">
        <v>335</v>
      </c>
      <c r="C11" s="251">
        <v>5</v>
      </c>
      <c r="D11" s="251">
        <v>2</v>
      </c>
      <c r="E11" s="251">
        <v>1</v>
      </c>
      <c r="F11" s="251">
        <v>8</v>
      </c>
    </row>
    <row r="12" spans="2:9" x14ac:dyDescent="0.25">
      <c r="B12" s="218" t="s">
        <v>21</v>
      </c>
      <c r="C12" s="322">
        <v>2386</v>
      </c>
      <c r="D12" s="322">
        <v>480</v>
      </c>
      <c r="E12" s="322">
        <v>1877</v>
      </c>
      <c r="F12" s="322">
        <v>4743</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1"/>
  <sheetViews>
    <sheetView showGridLines="0" zoomScaleNormal="100" workbookViewId="0">
      <selection activeCell="N14" sqref="N14:R14"/>
    </sheetView>
  </sheetViews>
  <sheetFormatPr defaultRowHeight="15" x14ac:dyDescent="0.25"/>
  <cols>
    <col min="1" max="1" width="2.7109375" customWidth="1"/>
    <col min="11" max="11" width="1.85546875" customWidth="1"/>
    <col min="12" max="12" width="1.85546875" style="51"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389"/>
      <c r="C2" s="389"/>
      <c r="D2" s="389"/>
      <c r="E2" s="389"/>
      <c r="F2" s="389"/>
      <c r="G2" s="389"/>
      <c r="H2" s="389"/>
      <c r="I2" s="389"/>
      <c r="J2" s="54"/>
      <c r="N2" s="390" t="s">
        <v>43</v>
      </c>
      <c r="O2" s="390"/>
      <c r="P2" s="390"/>
      <c r="Q2" s="390"/>
      <c r="R2" s="390"/>
      <c r="T2" s="373" t="s">
        <v>386</v>
      </c>
      <c r="U2" s="373"/>
    </row>
    <row r="3" spans="2:21" ht="9" customHeight="1" x14ac:dyDescent="0.25">
      <c r="N3" s="40"/>
      <c r="O3" s="1"/>
      <c r="P3" s="1"/>
      <c r="Q3" s="1"/>
      <c r="R3" s="1"/>
      <c r="T3" s="373"/>
      <c r="U3" s="373"/>
    </row>
    <row r="4" spans="2:21" ht="15" customHeight="1" x14ac:dyDescent="0.25">
      <c r="N4" s="391" t="s">
        <v>2</v>
      </c>
      <c r="O4" s="392" t="s">
        <v>44</v>
      </c>
      <c r="P4" s="393"/>
      <c r="Q4" s="393"/>
      <c r="R4" s="394"/>
      <c r="T4" s="373"/>
      <c r="U4" s="373"/>
    </row>
    <row r="5" spans="2:21" ht="27" x14ac:dyDescent="0.25">
      <c r="N5" s="391"/>
      <c r="O5" s="6" t="s">
        <v>45</v>
      </c>
      <c r="P5" s="6" t="s">
        <v>46</v>
      </c>
      <c r="Q5" s="6" t="s">
        <v>47</v>
      </c>
      <c r="R5" s="6" t="s">
        <v>21</v>
      </c>
    </row>
    <row r="6" spans="2:21" x14ac:dyDescent="0.25">
      <c r="N6" s="18" t="s">
        <v>10</v>
      </c>
      <c r="O6" s="42">
        <v>8</v>
      </c>
      <c r="P6" s="42">
        <v>7</v>
      </c>
      <c r="Q6" s="42">
        <v>22</v>
      </c>
      <c r="R6" s="42">
        <v>37</v>
      </c>
    </row>
    <row r="7" spans="2:21" x14ac:dyDescent="0.25">
      <c r="N7" s="18" t="s">
        <v>11</v>
      </c>
      <c r="O7" s="42">
        <v>286</v>
      </c>
      <c r="P7" s="42">
        <v>310</v>
      </c>
      <c r="Q7" s="42">
        <v>111</v>
      </c>
      <c r="R7" s="42">
        <v>707</v>
      </c>
    </row>
    <row r="8" spans="2:21" x14ac:dyDescent="0.25">
      <c r="N8" s="18" t="s">
        <v>12</v>
      </c>
      <c r="O8" s="42">
        <v>516</v>
      </c>
      <c r="P8" s="42">
        <v>570</v>
      </c>
      <c r="Q8" s="42">
        <v>71</v>
      </c>
      <c r="R8" s="42">
        <v>1157</v>
      </c>
    </row>
    <row r="9" spans="2:21" x14ac:dyDescent="0.25">
      <c r="N9" s="2" t="s">
        <v>287</v>
      </c>
      <c r="O9" s="42">
        <v>883</v>
      </c>
      <c r="P9" s="42">
        <v>1054</v>
      </c>
      <c r="Q9" s="42">
        <v>51</v>
      </c>
      <c r="R9" s="42">
        <v>1988</v>
      </c>
      <c r="S9" t="s">
        <v>337</v>
      </c>
    </row>
    <row r="10" spans="2:21" x14ac:dyDescent="0.25">
      <c r="N10" s="18" t="s">
        <v>340</v>
      </c>
      <c r="O10" s="42">
        <v>197</v>
      </c>
      <c r="P10" s="42">
        <v>317</v>
      </c>
      <c r="Q10" s="42">
        <v>22</v>
      </c>
      <c r="R10" s="42">
        <v>536</v>
      </c>
    </row>
    <row r="11" spans="2:21" x14ac:dyDescent="0.25">
      <c r="N11" s="18" t="s">
        <v>430</v>
      </c>
      <c r="O11" s="42">
        <v>366</v>
      </c>
      <c r="P11" s="42">
        <v>467</v>
      </c>
      <c r="Q11" s="42">
        <v>42</v>
      </c>
      <c r="R11" s="42">
        <v>875</v>
      </c>
    </row>
    <row r="12" spans="2:21" x14ac:dyDescent="0.25">
      <c r="N12" s="18" t="s">
        <v>489</v>
      </c>
      <c r="O12" s="42">
        <v>156</v>
      </c>
      <c r="P12" s="42">
        <v>158</v>
      </c>
      <c r="Q12" s="42">
        <v>18</v>
      </c>
      <c r="R12" s="42">
        <v>332</v>
      </c>
    </row>
    <row r="13" spans="2:21" x14ac:dyDescent="0.25">
      <c r="N13" s="88" t="s">
        <v>21</v>
      </c>
      <c r="O13" s="88">
        <v>2412</v>
      </c>
      <c r="P13" s="88">
        <v>2883</v>
      </c>
      <c r="Q13" s="88">
        <v>337</v>
      </c>
      <c r="R13" s="88">
        <v>5632</v>
      </c>
    </row>
    <row r="14" spans="2:21" ht="27.6" customHeight="1" x14ac:dyDescent="0.25">
      <c r="N14" s="521" t="s">
        <v>490</v>
      </c>
      <c r="O14" s="521"/>
      <c r="P14" s="521"/>
      <c r="Q14" s="521"/>
      <c r="R14" s="521"/>
    </row>
    <row r="16" spans="2:21" ht="30.6" customHeight="1" x14ac:dyDescent="0.25">
      <c r="N16" s="185"/>
      <c r="O16" s="186"/>
      <c r="P16" s="186"/>
      <c r="Q16" s="186"/>
      <c r="R16" s="186"/>
      <c r="S16" s="186"/>
      <c r="T16" s="186"/>
    </row>
    <row r="17" spans="14:20" x14ac:dyDescent="0.25">
      <c r="N17" s="185"/>
      <c r="O17" s="183"/>
      <c r="P17" s="388" t="s">
        <v>44</v>
      </c>
      <c r="Q17" s="388"/>
      <c r="R17" s="388"/>
      <c r="S17" s="186"/>
      <c r="T17" s="186"/>
    </row>
    <row r="18" spans="14:20" ht="27" x14ac:dyDescent="0.25">
      <c r="N18" s="185"/>
      <c r="O18" s="196"/>
      <c r="P18" s="194" t="s">
        <v>45</v>
      </c>
      <c r="Q18" s="194" t="s">
        <v>46</v>
      </c>
      <c r="R18" s="194" t="s">
        <v>47</v>
      </c>
      <c r="S18" s="194" t="s">
        <v>21</v>
      </c>
      <c r="T18" s="186"/>
    </row>
    <row r="19" spans="14:20" ht="15.75" x14ac:dyDescent="0.25">
      <c r="N19" s="185"/>
      <c r="O19" s="197" t="s">
        <v>10</v>
      </c>
      <c r="P19" s="192">
        <v>7</v>
      </c>
      <c r="Q19" s="192">
        <v>8</v>
      </c>
      <c r="R19" s="192">
        <v>22</v>
      </c>
      <c r="S19" s="192">
        <v>37</v>
      </c>
      <c r="T19" s="186"/>
    </row>
    <row r="20" spans="14:20" ht="15.75" x14ac:dyDescent="0.25">
      <c r="N20" s="185"/>
      <c r="O20" s="197" t="s">
        <v>11</v>
      </c>
      <c r="P20" s="192">
        <v>310</v>
      </c>
      <c r="Q20" s="192">
        <v>285</v>
      </c>
      <c r="R20" s="192">
        <v>111</v>
      </c>
      <c r="S20" s="192">
        <v>706</v>
      </c>
      <c r="T20" s="186"/>
    </row>
    <row r="21" spans="14:20" ht="15.75" x14ac:dyDescent="0.25">
      <c r="N21" s="185"/>
      <c r="O21" s="197" t="s">
        <v>12</v>
      </c>
      <c r="P21" s="192">
        <v>570</v>
      </c>
      <c r="Q21" s="192">
        <v>516</v>
      </c>
      <c r="R21" s="192">
        <v>71</v>
      </c>
      <c r="S21" s="192">
        <v>1157</v>
      </c>
      <c r="T21" s="186"/>
    </row>
    <row r="22" spans="14:20" ht="15.75" x14ac:dyDescent="0.25">
      <c r="N22" s="185"/>
      <c r="O22" s="197" t="s">
        <v>287</v>
      </c>
      <c r="P22" s="192">
        <v>1052</v>
      </c>
      <c r="Q22" s="192">
        <v>882</v>
      </c>
      <c r="R22" s="192">
        <v>51</v>
      </c>
      <c r="S22" s="192">
        <v>1985</v>
      </c>
      <c r="T22" s="186"/>
    </row>
    <row r="23" spans="14:20" ht="15.75" x14ac:dyDescent="0.25">
      <c r="N23" s="185"/>
      <c r="O23" s="197" t="s">
        <v>340</v>
      </c>
      <c r="P23" s="192">
        <v>318</v>
      </c>
      <c r="Q23" s="192">
        <v>198</v>
      </c>
      <c r="R23" s="192">
        <v>22</v>
      </c>
      <c r="S23" s="192">
        <v>538</v>
      </c>
      <c r="T23" s="186"/>
    </row>
    <row r="24" spans="14:20" ht="15.75" x14ac:dyDescent="0.25">
      <c r="N24" s="185"/>
      <c r="O24" s="197" t="s">
        <v>336</v>
      </c>
      <c r="P24" s="192">
        <v>71</v>
      </c>
      <c r="Q24" s="192">
        <v>60</v>
      </c>
      <c r="R24" s="192">
        <v>10</v>
      </c>
      <c r="S24" s="192">
        <v>141</v>
      </c>
      <c r="T24" s="186"/>
    </row>
    <row r="25" spans="14:20" ht="15.75" x14ac:dyDescent="0.25">
      <c r="N25" s="185"/>
      <c r="O25" s="197" t="s">
        <v>407</v>
      </c>
      <c r="P25" s="192">
        <v>86</v>
      </c>
      <c r="Q25" s="192">
        <v>94</v>
      </c>
      <c r="R25" s="192">
        <v>6</v>
      </c>
      <c r="S25" s="192">
        <v>186</v>
      </c>
      <c r="T25" s="186"/>
    </row>
    <row r="26" spans="14:20" ht="15.75" x14ac:dyDescent="0.25">
      <c r="N26" s="185"/>
      <c r="O26" s="197" t="s">
        <v>415</v>
      </c>
      <c r="P26" s="192">
        <v>113</v>
      </c>
      <c r="Q26" s="192">
        <v>68</v>
      </c>
      <c r="R26" s="192">
        <v>11</v>
      </c>
      <c r="S26" s="192">
        <v>192</v>
      </c>
      <c r="T26" s="186"/>
    </row>
    <row r="27" spans="14:20" ht="15.75" x14ac:dyDescent="0.25">
      <c r="N27" s="185"/>
      <c r="O27" s="197" t="s">
        <v>21</v>
      </c>
      <c r="P27" s="192">
        <v>2527</v>
      </c>
      <c r="Q27" s="192">
        <v>2111</v>
      </c>
      <c r="R27" s="192">
        <v>304</v>
      </c>
      <c r="S27" s="192">
        <v>4942</v>
      </c>
      <c r="T27" s="186"/>
    </row>
    <row r="28" spans="14:20" ht="15.75" x14ac:dyDescent="0.25">
      <c r="N28" s="185"/>
      <c r="O28" s="197"/>
      <c r="P28" s="192"/>
      <c r="Q28" s="192"/>
      <c r="R28" s="192"/>
      <c r="S28" s="192"/>
      <c r="T28" s="186"/>
    </row>
    <row r="29" spans="14:20" x14ac:dyDescent="0.25">
      <c r="N29" s="185"/>
      <c r="O29" s="186"/>
      <c r="P29" s="388" t="s">
        <v>44</v>
      </c>
      <c r="Q29" s="388"/>
      <c r="R29" s="388"/>
      <c r="S29" s="186"/>
      <c r="T29" s="186"/>
    </row>
    <row r="30" spans="14:20" ht="27" x14ac:dyDescent="0.25">
      <c r="N30" s="185"/>
      <c r="O30" s="186"/>
      <c r="P30" s="194" t="s">
        <v>45</v>
      </c>
      <c r="Q30" s="194" t="s">
        <v>46</v>
      </c>
      <c r="R30" s="194" t="s">
        <v>47</v>
      </c>
      <c r="S30" s="194" t="s">
        <v>21</v>
      </c>
      <c r="T30" s="186"/>
    </row>
    <row r="31" spans="14:20" ht="15.75" x14ac:dyDescent="0.25">
      <c r="N31" s="185"/>
      <c r="O31" s="197" t="s">
        <v>10</v>
      </c>
      <c r="P31" s="186">
        <f>P19</f>
        <v>7</v>
      </c>
      <c r="Q31" s="186">
        <f t="shared" ref="Q31:S31" si="0">Q19</f>
        <v>8</v>
      </c>
      <c r="R31" s="186">
        <f t="shared" si="0"/>
        <v>22</v>
      </c>
      <c r="S31" s="186">
        <f t="shared" si="0"/>
        <v>37</v>
      </c>
      <c r="T31" s="186"/>
    </row>
    <row r="32" spans="14:20" ht="15.75" x14ac:dyDescent="0.25">
      <c r="N32" s="185"/>
      <c r="O32" s="197" t="s">
        <v>11</v>
      </c>
      <c r="P32" s="186">
        <f t="shared" ref="P32:S38" si="1">P31+P20</f>
        <v>317</v>
      </c>
      <c r="Q32" s="186">
        <f t="shared" si="1"/>
        <v>293</v>
      </c>
      <c r="R32" s="186">
        <f t="shared" si="1"/>
        <v>133</v>
      </c>
      <c r="S32" s="186">
        <f t="shared" si="1"/>
        <v>743</v>
      </c>
      <c r="T32" s="186"/>
    </row>
    <row r="33" spans="14:20" ht="15.75" x14ac:dyDescent="0.25">
      <c r="N33" s="185"/>
      <c r="O33" s="197" t="s">
        <v>12</v>
      </c>
      <c r="P33" s="186">
        <f t="shared" si="1"/>
        <v>887</v>
      </c>
      <c r="Q33" s="186">
        <f t="shared" si="1"/>
        <v>809</v>
      </c>
      <c r="R33" s="186">
        <f t="shared" si="1"/>
        <v>204</v>
      </c>
      <c r="S33" s="186">
        <f t="shared" si="1"/>
        <v>1900</v>
      </c>
      <c r="T33" s="186"/>
    </row>
    <row r="34" spans="14:20" ht="15.75" x14ac:dyDescent="0.25">
      <c r="N34" s="185"/>
      <c r="O34" s="197" t="s">
        <v>287</v>
      </c>
      <c r="P34" s="186">
        <f t="shared" si="1"/>
        <v>1939</v>
      </c>
      <c r="Q34" s="186">
        <f t="shared" si="1"/>
        <v>1691</v>
      </c>
      <c r="R34" s="186">
        <f t="shared" si="1"/>
        <v>255</v>
      </c>
      <c r="S34" s="186">
        <f t="shared" si="1"/>
        <v>3885</v>
      </c>
      <c r="T34" s="186"/>
    </row>
    <row r="35" spans="14:20" ht="15.75" x14ac:dyDescent="0.25">
      <c r="N35" s="185"/>
      <c r="O35" s="197" t="s">
        <v>340</v>
      </c>
      <c r="P35" s="186">
        <f t="shared" si="1"/>
        <v>2257</v>
      </c>
      <c r="Q35" s="186">
        <f t="shared" si="1"/>
        <v>1889</v>
      </c>
      <c r="R35" s="186">
        <f t="shared" si="1"/>
        <v>277</v>
      </c>
      <c r="S35" s="186">
        <f t="shared" si="1"/>
        <v>4423</v>
      </c>
      <c r="T35" s="186"/>
    </row>
    <row r="36" spans="14:20" ht="15.75" x14ac:dyDescent="0.25">
      <c r="N36" s="185"/>
      <c r="O36" s="197" t="s">
        <v>420</v>
      </c>
      <c r="P36" s="186">
        <f t="shared" si="1"/>
        <v>2328</v>
      </c>
      <c r="Q36" s="186">
        <f t="shared" si="1"/>
        <v>1949</v>
      </c>
      <c r="R36" s="186">
        <f t="shared" si="1"/>
        <v>287</v>
      </c>
      <c r="S36" s="186">
        <f t="shared" si="1"/>
        <v>4564</v>
      </c>
      <c r="T36" s="186"/>
    </row>
    <row r="37" spans="14:20" ht="15.75" x14ac:dyDescent="0.25">
      <c r="N37" s="185"/>
      <c r="O37" s="197" t="s">
        <v>413</v>
      </c>
      <c r="P37" s="186">
        <f t="shared" si="1"/>
        <v>2414</v>
      </c>
      <c r="Q37" s="186">
        <f t="shared" si="1"/>
        <v>2043</v>
      </c>
      <c r="R37" s="186">
        <f t="shared" si="1"/>
        <v>293</v>
      </c>
      <c r="S37" s="186">
        <f t="shared" si="1"/>
        <v>4750</v>
      </c>
      <c r="T37" s="186"/>
    </row>
    <row r="38" spans="14:20" ht="15.75" x14ac:dyDescent="0.25">
      <c r="N38" s="185"/>
      <c r="O38" s="197" t="s">
        <v>418</v>
      </c>
      <c r="P38" s="186">
        <f t="shared" si="1"/>
        <v>2527</v>
      </c>
      <c r="Q38" s="186">
        <f t="shared" si="1"/>
        <v>2111</v>
      </c>
      <c r="R38" s="186">
        <f t="shared" si="1"/>
        <v>304</v>
      </c>
      <c r="S38" s="186">
        <f t="shared" si="1"/>
        <v>4942</v>
      </c>
      <c r="T38" s="186"/>
    </row>
    <row r="39" spans="14:20" x14ac:dyDescent="0.25">
      <c r="N39" s="185"/>
      <c r="O39" s="186"/>
      <c r="P39" s="186"/>
      <c r="Q39" s="186"/>
      <c r="R39" s="186"/>
      <c r="S39" s="186"/>
      <c r="T39" s="186"/>
    </row>
    <row r="40" spans="14:20" x14ac:dyDescent="0.25">
      <c r="N40" s="185"/>
      <c r="O40" s="186"/>
      <c r="P40" s="186"/>
      <c r="Q40" s="186"/>
      <c r="R40" s="186"/>
      <c r="S40" s="186"/>
      <c r="T40" s="186"/>
    </row>
    <row r="41" spans="14:20" x14ac:dyDescent="0.25">
      <c r="N41" s="185"/>
      <c r="O41" s="186"/>
      <c r="P41" s="186"/>
      <c r="Q41" s="186"/>
      <c r="R41" s="186"/>
      <c r="S41" s="186"/>
      <c r="T41" s="186"/>
    </row>
  </sheetData>
  <mergeCells count="8">
    <mergeCell ref="P29:R29"/>
    <mergeCell ref="P17:R17"/>
    <mergeCell ref="T2:U4"/>
    <mergeCell ref="B2:I2"/>
    <mergeCell ref="N14:R14"/>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31"/>
  <sheetViews>
    <sheetView showGridLines="0" workbookViewId="0">
      <selection activeCell="C21" sqref="C21"/>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6" width="11.140625" style="19" customWidth="1"/>
    <col min="7" max="7" width="11.7109375" style="19" customWidth="1"/>
    <col min="8" max="8" width="2.7109375" customWidth="1"/>
    <col min="9" max="10" width="6.7109375" customWidth="1"/>
  </cols>
  <sheetData>
    <row r="1" spans="2:10" ht="12" customHeight="1" x14ac:dyDescent="0.25"/>
    <row r="2" spans="2:10" ht="15.75" x14ac:dyDescent="0.25">
      <c r="B2" s="397" t="s">
        <v>491</v>
      </c>
      <c r="C2" s="397"/>
      <c r="D2" s="397"/>
      <c r="E2" s="397"/>
      <c r="F2" s="397"/>
      <c r="G2" s="397"/>
      <c r="I2" s="373" t="s">
        <v>386</v>
      </c>
      <c r="J2" s="373"/>
    </row>
    <row r="3" spans="2:10" x14ac:dyDescent="0.25">
      <c r="B3" s="40"/>
      <c r="C3" s="40"/>
      <c r="D3" s="40"/>
      <c r="E3" s="40"/>
      <c r="F3" s="40"/>
      <c r="G3" s="40"/>
      <c r="I3" s="373"/>
      <c r="J3" s="373"/>
    </row>
    <row r="4" spans="2:10" x14ac:dyDescent="0.25">
      <c r="B4" s="391" t="s">
        <v>48</v>
      </c>
      <c r="C4" s="391" t="s">
        <v>49</v>
      </c>
      <c r="D4" s="392" t="s">
        <v>50</v>
      </c>
      <c r="E4" s="393"/>
      <c r="F4" s="393"/>
      <c r="G4" s="394"/>
      <c r="I4" s="373"/>
      <c r="J4" s="373"/>
    </row>
    <row r="5" spans="2:10" ht="27" x14ac:dyDescent="0.25">
      <c r="B5" s="391"/>
      <c r="C5" s="391"/>
      <c r="D5" s="6" t="s">
        <v>51</v>
      </c>
      <c r="E5" s="6" t="s">
        <v>52</v>
      </c>
      <c r="F5" s="6" t="s">
        <v>53</v>
      </c>
      <c r="G5" s="6" t="s">
        <v>21</v>
      </c>
    </row>
    <row r="6" spans="2:10" x14ac:dyDescent="0.25">
      <c r="B6" s="395" t="s">
        <v>54</v>
      </c>
      <c r="C6" s="46" t="s">
        <v>55</v>
      </c>
      <c r="D6" s="87">
        <v>208</v>
      </c>
      <c r="E6" s="87">
        <v>560</v>
      </c>
      <c r="F6" s="87">
        <v>6</v>
      </c>
      <c r="G6" s="87">
        <v>774</v>
      </c>
    </row>
    <row r="7" spans="2:10" ht="15.75" customHeight="1" x14ac:dyDescent="0.25">
      <c r="B7" s="396"/>
      <c r="C7" s="46" t="s">
        <v>56</v>
      </c>
      <c r="D7" s="87">
        <v>173</v>
      </c>
      <c r="E7" s="87">
        <v>463</v>
      </c>
      <c r="F7" s="87">
        <v>7</v>
      </c>
      <c r="G7" s="87">
        <v>643</v>
      </c>
    </row>
    <row r="8" spans="2:10" ht="14.25" customHeight="1" x14ac:dyDescent="0.25">
      <c r="B8" s="396"/>
      <c r="C8" s="46" t="s">
        <v>57</v>
      </c>
      <c r="D8" s="87">
        <v>293</v>
      </c>
      <c r="E8" s="87">
        <v>175</v>
      </c>
      <c r="F8" s="87">
        <v>48</v>
      </c>
      <c r="G8" s="87">
        <v>516</v>
      </c>
    </row>
    <row r="9" spans="2:10" ht="12.75" customHeight="1" x14ac:dyDescent="0.25">
      <c r="B9" s="396"/>
      <c r="C9" s="46" t="s">
        <v>58</v>
      </c>
      <c r="D9" s="87">
        <v>757</v>
      </c>
      <c r="E9" s="87">
        <v>761</v>
      </c>
      <c r="F9" s="87">
        <v>185</v>
      </c>
      <c r="G9" s="87">
        <v>1703</v>
      </c>
    </row>
    <row r="10" spans="2:10" x14ac:dyDescent="0.25">
      <c r="B10" s="396"/>
      <c r="C10" s="46" t="s">
        <v>59</v>
      </c>
      <c r="D10" s="87">
        <v>980</v>
      </c>
      <c r="E10" s="87">
        <v>924</v>
      </c>
      <c r="F10" s="87">
        <v>91</v>
      </c>
      <c r="G10" s="87">
        <v>1995</v>
      </c>
    </row>
    <row r="11" spans="2:10" x14ac:dyDescent="0.25">
      <c r="B11" s="398"/>
      <c r="C11" s="282" t="s">
        <v>14</v>
      </c>
      <c r="D11" s="283">
        <v>2412</v>
      </c>
      <c r="E11" s="283">
        <v>2883</v>
      </c>
      <c r="F11" s="283">
        <v>337</v>
      </c>
      <c r="G11" s="283">
        <v>5632</v>
      </c>
    </row>
    <row r="12" spans="2:10" ht="14.25" customHeight="1" x14ac:dyDescent="0.25">
      <c r="B12" s="395" t="s">
        <v>60</v>
      </c>
      <c r="C12" s="284" t="s">
        <v>492</v>
      </c>
      <c r="D12" s="255">
        <v>201.7</v>
      </c>
      <c r="E12" s="255">
        <v>125</v>
      </c>
      <c r="F12" s="255">
        <v>147.19999999999999</v>
      </c>
      <c r="G12" s="255">
        <v>178.8</v>
      </c>
    </row>
    <row r="13" spans="2:10" x14ac:dyDescent="0.25">
      <c r="B13" s="396"/>
      <c r="C13" s="285" t="s">
        <v>493</v>
      </c>
      <c r="D13" s="87">
        <v>32.700000000000003</v>
      </c>
      <c r="E13" s="87">
        <v>15.7</v>
      </c>
      <c r="F13" s="87">
        <v>18.2</v>
      </c>
      <c r="G13" s="87">
        <v>30.6</v>
      </c>
    </row>
    <row r="14" spans="2:10" ht="17.25" customHeight="1" x14ac:dyDescent="0.25">
      <c r="B14" s="398"/>
      <c r="C14" s="286" t="s">
        <v>61</v>
      </c>
      <c r="D14" s="120">
        <v>552</v>
      </c>
      <c r="E14" s="120">
        <v>555</v>
      </c>
      <c r="F14" s="120">
        <v>518</v>
      </c>
      <c r="G14" s="120">
        <v>550</v>
      </c>
    </row>
    <row r="15" spans="2:10" ht="16.5" customHeight="1" x14ac:dyDescent="0.25">
      <c r="B15" s="395" t="s">
        <v>62</v>
      </c>
      <c r="C15" s="46" t="s">
        <v>63</v>
      </c>
      <c r="D15" s="87">
        <v>6.4</v>
      </c>
      <c r="E15" s="87">
        <v>9.1999999999999993</v>
      </c>
      <c r="F15" s="87">
        <v>9.1</v>
      </c>
      <c r="G15" s="87">
        <v>7.1</v>
      </c>
    </row>
    <row r="16" spans="2:10" x14ac:dyDescent="0.25">
      <c r="B16" s="396"/>
      <c r="C16" s="286" t="s">
        <v>61</v>
      </c>
      <c r="D16" s="120">
        <v>447</v>
      </c>
      <c r="E16" s="120">
        <v>418</v>
      </c>
      <c r="F16" s="120">
        <v>390</v>
      </c>
      <c r="G16" s="120">
        <v>428</v>
      </c>
    </row>
    <row r="17" spans="2:7" x14ac:dyDescent="0.25">
      <c r="B17" s="241" t="s">
        <v>490</v>
      </c>
    </row>
    <row r="18" spans="2:7" x14ac:dyDescent="0.25">
      <c r="B18" s="181"/>
      <c r="C18" s="198" t="s">
        <v>49</v>
      </c>
      <c r="D18" s="198" t="s">
        <v>90</v>
      </c>
      <c r="E18" s="198" t="s">
        <v>88</v>
      </c>
      <c r="F18" s="198" t="s">
        <v>89</v>
      </c>
      <c r="G18" s="181"/>
    </row>
    <row r="19" spans="2:7" x14ac:dyDescent="0.25">
      <c r="B19" s="181"/>
      <c r="C19" s="199" t="s">
        <v>366</v>
      </c>
      <c r="D19" s="188">
        <f>F6</f>
        <v>6</v>
      </c>
      <c r="E19" s="188">
        <f>D6</f>
        <v>208</v>
      </c>
      <c r="F19" s="188">
        <f>E6</f>
        <v>560</v>
      </c>
      <c r="G19" s="181"/>
    </row>
    <row r="20" spans="2:7" x14ac:dyDescent="0.25">
      <c r="B20" s="181"/>
      <c r="C20" s="199" t="s">
        <v>367</v>
      </c>
      <c r="D20" s="188">
        <f>F7</f>
        <v>7</v>
      </c>
      <c r="E20" s="188">
        <f t="shared" ref="E20:F22" si="0">D7</f>
        <v>173</v>
      </c>
      <c r="F20" s="188">
        <f t="shared" si="0"/>
        <v>463</v>
      </c>
      <c r="G20" s="181"/>
    </row>
    <row r="21" spans="2:7" x14ac:dyDescent="0.25">
      <c r="B21" s="181"/>
      <c r="C21" s="199" t="s">
        <v>368</v>
      </c>
      <c r="D21" s="188">
        <f>F8</f>
        <v>48</v>
      </c>
      <c r="E21" s="188">
        <f t="shared" si="0"/>
        <v>293</v>
      </c>
      <c r="F21" s="188">
        <f t="shared" si="0"/>
        <v>175</v>
      </c>
      <c r="G21" s="181"/>
    </row>
    <row r="22" spans="2:7" x14ac:dyDescent="0.25">
      <c r="B22" s="181"/>
      <c r="C22" s="199" t="s">
        <v>9</v>
      </c>
      <c r="D22" s="188">
        <f>F9</f>
        <v>185</v>
      </c>
      <c r="E22" s="188">
        <f t="shared" si="0"/>
        <v>757</v>
      </c>
      <c r="F22" s="188">
        <f t="shared" si="0"/>
        <v>761</v>
      </c>
      <c r="G22" s="181"/>
    </row>
    <row r="23" spans="2:7" x14ac:dyDescent="0.25">
      <c r="B23" s="181"/>
      <c r="C23" s="184" t="s">
        <v>21</v>
      </c>
      <c r="D23" s="184">
        <f>SUM(D19:D22)</f>
        <v>246</v>
      </c>
      <c r="E23" s="184">
        <f>SUM(E19:E22)</f>
        <v>1431</v>
      </c>
      <c r="F23" s="184">
        <f>SUM(F19:F22)</f>
        <v>1959</v>
      </c>
      <c r="G23" s="181"/>
    </row>
    <row r="24" spans="2:7" x14ac:dyDescent="0.25">
      <c r="B24" s="181"/>
      <c r="C24" s="181"/>
      <c r="D24" s="181"/>
      <c r="E24" s="181"/>
      <c r="F24" s="181"/>
      <c r="G24" s="181"/>
    </row>
    <row r="25" spans="2:7" x14ac:dyDescent="0.25">
      <c r="B25" s="181"/>
      <c r="C25" s="181"/>
      <c r="D25" s="181"/>
      <c r="E25" s="181"/>
      <c r="F25" s="181"/>
      <c r="G25" s="181"/>
    </row>
    <row r="26" spans="2:7" x14ac:dyDescent="0.25">
      <c r="B26" s="181"/>
      <c r="C26" s="198" t="s">
        <v>49</v>
      </c>
      <c r="D26" s="198" t="s">
        <v>90</v>
      </c>
      <c r="E26" s="198" t="s">
        <v>88</v>
      </c>
      <c r="F26" s="198" t="s">
        <v>89</v>
      </c>
      <c r="G26" s="181"/>
    </row>
    <row r="27" spans="2:7" x14ac:dyDescent="0.25">
      <c r="B27" s="181"/>
      <c r="C27" s="199" t="s">
        <v>366</v>
      </c>
      <c r="D27" s="200">
        <f>D19/D23</f>
        <v>2.4390243902439025E-2</v>
      </c>
      <c r="E27" s="201">
        <f>E19/E23</f>
        <v>0.14535290006988119</v>
      </c>
      <c r="F27" s="200">
        <f>F19/F23</f>
        <v>0.28586013272077593</v>
      </c>
      <c r="G27" s="181"/>
    </row>
    <row r="28" spans="2:7" x14ac:dyDescent="0.25">
      <c r="B28" s="181"/>
      <c r="C28" s="199" t="s">
        <v>367</v>
      </c>
      <c r="D28" s="200">
        <f>D20/D23</f>
        <v>2.8455284552845527E-2</v>
      </c>
      <c r="E28" s="201">
        <f>E20/E23</f>
        <v>0.12089447938504543</v>
      </c>
      <c r="F28" s="200">
        <f>F20/F23</f>
        <v>0.2363450740173558</v>
      </c>
      <c r="G28" s="181"/>
    </row>
    <row r="29" spans="2:7" x14ac:dyDescent="0.25">
      <c r="B29" s="181"/>
      <c r="C29" s="199" t="s">
        <v>368</v>
      </c>
      <c r="D29" s="200">
        <f>D21/D23</f>
        <v>0.1951219512195122</v>
      </c>
      <c r="E29" s="201">
        <f>E21/E23</f>
        <v>0.20475192173305382</v>
      </c>
      <c r="F29" s="200">
        <f>F21/F23</f>
        <v>8.9331291475242477E-2</v>
      </c>
      <c r="G29" s="181"/>
    </row>
    <row r="30" spans="2:7" x14ac:dyDescent="0.25">
      <c r="B30" s="181"/>
      <c r="C30" s="199" t="s">
        <v>9</v>
      </c>
      <c r="D30" s="200">
        <f>D22/D23</f>
        <v>0.75203252032520329</v>
      </c>
      <c r="E30" s="201">
        <f>E22/E23</f>
        <v>0.52900069881201961</v>
      </c>
      <c r="F30" s="200">
        <f>F22/F23</f>
        <v>0.38846350178662581</v>
      </c>
      <c r="G30" s="181"/>
    </row>
    <row r="31" spans="2:7" x14ac:dyDescent="0.25">
      <c r="B31" s="181"/>
      <c r="C31" s="184"/>
      <c r="D31" s="184"/>
      <c r="E31" s="184"/>
      <c r="F31" s="184"/>
      <c r="G31" s="181"/>
    </row>
  </sheetData>
  <mergeCells count="8">
    <mergeCell ref="I2:J4"/>
    <mergeCell ref="B15:B16"/>
    <mergeCell ref="B2:G2"/>
    <mergeCell ref="B4:B5"/>
    <mergeCell ref="C4:C5"/>
    <mergeCell ref="D4:G4"/>
    <mergeCell ref="B6:B11"/>
    <mergeCell ref="B12:B14"/>
  </mergeCells>
  <hyperlinks>
    <hyperlink ref="I2:J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63"/>
  <sheetViews>
    <sheetView showGridLines="0" workbookViewId="0">
      <selection activeCell="N8" sqref="N8"/>
    </sheetView>
  </sheetViews>
  <sheetFormatPr defaultRowHeight="15" x14ac:dyDescent="0.25"/>
  <cols>
    <col min="1" max="1" width="2.5703125" customWidth="1"/>
    <col min="2" max="2" width="9.140625" style="92"/>
    <col min="3" max="3" width="56" customWidth="1"/>
    <col min="5" max="6" width="14.42578125" style="109" customWidth="1"/>
    <col min="7" max="7" width="10.42578125" customWidth="1"/>
    <col min="8" max="8" width="13.140625" customWidth="1"/>
    <col min="9" max="9" width="11.5703125" customWidth="1"/>
    <col min="10" max="10" width="14.42578125" customWidth="1"/>
    <col min="11" max="11" width="11.5703125" customWidth="1"/>
    <col min="12" max="12" width="12.5703125" customWidth="1"/>
    <col min="13" max="13" width="2.5703125" customWidth="1"/>
    <col min="14" max="15" width="6.5703125" customWidth="1"/>
  </cols>
  <sheetData>
    <row r="1" spans="2:15" ht="12" customHeight="1" x14ac:dyDescent="0.25"/>
    <row r="2" spans="2:15" x14ac:dyDescent="0.25">
      <c r="B2" s="399" t="s">
        <v>877</v>
      </c>
      <c r="C2" s="399"/>
      <c r="D2" s="399"/>
      <c r="E2" s="399"/>
      <c r="F2" s="399"/>
      <c r="G2" s="399"/>
      <c r="H2" s="399"/>
      <c r="I2" s="399"/>
      <c r="J2" s="399"/>
      <c r="K2" s="399"/>
      <c r="L2" s="399"/>
      <c r="N2" s="373" t="s">
        <v>386</v>
      </c>
      <c r="O2" s="373"/>
    </row>
    <row r="3" spans="2:15" ht="23.25" customHeight="1" x14ac:dyDescent="0.25">
      <c r="B3" s="400" t="s">
        <v>93</v>
      </c>
      <c r="C3" s="400"/>
      <c r="D3" s="400"/>
      <c r="E3" s="400"/>
      <c r="F3" s="400"/>
      <c r="G3" s="400"/>
      <c r="H3" s="400"/>
      <c r="I3" s="400"/>
      <c r="J3" s="400"/>
      <c r="K3" s="400"/>
      <c r="L3" s="400"/>
      <c r="N3" s="373"/>
      <c r="O3" s="373"/>
    </row>
    <row r="4" spans="2:15" ht="22.5" customHeight="1" x14ac:dyDescent="0.25">
      <c r="B4" s="522" t="s">
        <v>94</v>
      </c>
      <c r="C4" s="522" t="s">
        <v>95</v>
      </c>
      <c r="D4" s="529" t="s">
        <v>96</v>
      </c>
      <c r="E4" s="529" t="s">
        <v>97</v>
      </c>
      <c r="F4" s="529" t="s">
        <v>98</v>
      </c>
      <c r="G4" s="529" t="s">
        <v>99</v>
      </c>
      <c r="H4" s="526" t="s">
        <v>880</v>
      </c>
      <c r="I4" s="527"/>
      <c r="J4" s="528"/>
      <c r="K4" s="526" t="s">
        <v>881</v>
      </c>
      <c r="L4" s="528"/>
    </row>
    <row r="5" spans="2:15" ht="25.5" x14ac:dyDescent="0.25">
      <c r="B5" s="523"/>
      <c r="C5" s="523"/>
      <c r="D5" s="525"/>
      <c r="E5" s="525"/>
      <c r="F5" s="525"/>
      <c r="G5" s="525"/>
      <c r="H5" s="524" t="s">
        <v>494</v>
      </c>
      <c r="I5" s="17" t="s">
        <v>100</v>
      </c>
      <c r="J5" s="17" t="s">
        <v>495</v>
      </c>
      <c r="K5" s="17" t="s">
        <v>882</v>
      </c>
      <c r="L5" s="17" t="s">
        <v>100</v>
      </c>
    </row>
    <row r="6" spans="2:15" x14ac:dyDescent="0.25">
      <c r="B6" s="401" t="s">
        <v>496</v>
      </c>
      <c r="C6" s="401"/>
      <c r="D6" s="401"/>
      <c r="E6" s="401"/>
      <c r="F6" s="401"/>
      <c r="G6" s="401"/>
      <c r="H6" s="401"/>
      <c r="I6" s="401"/>
      <c r="J6" s="401"/>
      <c r="K6" s="401"/>
      <c r="L6" s="401"/>
    </row>
    <row r="7" spans="2:15" x14ac:dyDescent="0.25">
      <c r="B7" s="116">
        <v>1</v>
      </c>
      <c r="C7" s="139" t="s">
        <v>498</v>
      </c>
      <c r="D7" s="140" t="s">
        <v>101</v>
      </c>
      <c r="E7" s="295" t="s">
        <v>499</v>
      </c>
      <c r="F7" s="295">
        <v>43775</v>
      </c>
      <c r="G7" s="141" t="s">
        <v>88</v>
      </c>
      <c r="H7" s="142">
        <v>94.98</v>
      </c>
      <c r="I7" s="142">
        <v>8.89</v>
      </c>
      <c r="J7" s="142">
        <v>9.25</v>
      </c>
      <c r="K7" s="143">
        <v>9.74</v>
      </c>
      <c r="L7" s="143">
        <v>104.05</v>
      </c>
    </row>
    <row r="8" spans="2:15" x14ac:dyDescent="0.25">
      <c r="B8" s="116">
        <v>2</v>
      </c>
      <c r="C8" s="139" t="s">
        <v>500</v>
      </c>
      <c r="D8" s="140" t="s">
        <v>102</v>
      </c>
      <c r="E8" s="295" t="s">
        <v>501</v>
      </c>
      <c r="F8" s="295">
        <v>43808</v>
      </c>
      <c r="G8" s="141" t="s">
        <v>88</v>
      </c>
      <c r="H8" s="142">
        <v>1696.36</v>
      </c>
      <c r="I8" s="142">
        <v>28.18</v>
      </c>
      <c r="J8" s="142">
        <v>416.09</v>
      </c>
      <c r="K8" s="143">
        <v>24.53</v>
      </c>
      <c r="L8" s="143">
        <v>1476.54</v>
      </c>
    </row>
    <row r="9" spans="2:15" x14ac:dyDescent="0.25">
      <c r="B9" s="116">
        <v>3</v>
      </c>
      <c r="C9" s="139" t="s">
        <v>502</v>
      </c>
      <c r="D9" s="140" t="s">
        <v>102</v>
      </c>
      <c r="E9" s="295" t="s">
        <v>503</v>
      </c>
      <c r="F9" s="295" t="s">
        <v>504</v>
      </c>
      <c r="G9" s="141" t="s">
        <v>90</v>
      </c>
      <c r="H9" s="142">
        <v>18.91</v>
      </c>
      <c r="I9" s="142">
        <v>9.34</v>
      </c>
      <c r="J9" s="142">
        <v>9.0299999999999994</v>
      </c>
      <c r="K9" s="143">
        <v>47.73</v>
      </c>
      <c r="L9" s="143">
        <v>96.66</v>
      </c>
    </row>
    <row r="10" spans="2:15" x14ac:dyDescent="0.25">
      <c r="B10" s="116">
        <v>4</v>
      </c>
      <c r="C10" s="139" t="s">
        <v>505</v>
      </c>
      <c r="D10" s="140" t="s">
        <v>101</v>
      </c>
      <c r="E10" s="295" t="s">
        <v>506</v>
      </c>
      <c r="F10" s="295" t="s">
        <v>507</v>
      </c>
      <c r="G10" s="141" t="s">
        <v>88</v>
      </c>
      <c r="H10" s="142">
        <v>16.11</v>
      </c>
      <c r="I10" s="142">
        <v>5.66</v>
      </c>
      <c r="J10" s="142">
        <v>6.89</v>
      </c>
      <c r="K10" s="143">
        <v>42.77</v>
      </c>
      <c r="L10" s="143">
        <v>121.73</v>
      </c>
    </row>
    <row r="11" spans="2:15" x14ac:dyDescent="0.25">
      <c r="B11" s="116">
        <v>5</v>
      </c>
      <c r="C11" s="139" t="s">
        <v>508</v>
      </c>
      <c r="D11" s="140" t="s">
        <v>102</v>
      </c>
      <c r="E11" s="295" t="s">
        <v>509</v>
      </c>
      <c r="F11" s="295" t="s">
        <v>510</v>
      </c>
      <c r="G11" s="141" t="s">
        <v>88</v>
      </c>
      <c r="H11" s="328">
        <v>150.71</v>
      </c>
      <c r="I11" s="328">
        <v>27.62</v>
      </c>
      <c r="J11" s="328">
        <v>31.41</v>
      </c>
      <c r="K11" s="328">
        <v>20.84</v>
      </c>
      <c r="L11" s="328">
        <v>113.72</v>
      </c>
    </row>
    <row r="12" spans="2:15" x14ac:dyDescent="0.25">
      <c r="B12" s="116">
        <v>6</v>
      </c>
      <c r="C12" s="139" t="s">
        <v>511</v>
      </c>
      <c r="D12" s="140" t="s">
        <v>102</v>
      </c>
      <c r="E12" s="295">
        <v>43714</v>
      </c>
      <c r="F12" s="295" t="s">
        <v>512</v>
      </c>
      <c r="G12" s="141" t="s">
        <v>88</v>
      </c>
      <c r="H12" s="142">
        <v>7.16</v>
      </c>
      <c r="I12" s="142">
        <v>0.3</v>
      </c>
      <c r="J12" s="142">
        <v>0.86</v>
      </c>
      <c r="K12" s="143">
        <v>12</v>
      </c>
      <c r="L12" s="143">
        <v>288.55</v>
      </c>
    </row>
    <row r="13" spans="2:15" x14ac:dyDescent="0.25">
      <c r="B13" s="116">
        <v>7</v>
      </c>
      <c r="C13" s="139" t="s">
        <v>513</v>
      </c>
      <c r="D13" s="140" t="s">
        <v>101</v>
      </c>
      <c r="E13" s="295" t="s">
        <v>514</v>
      </c>
      <c r="F13" s="295" t="s">
        <v>515</v>
      </c>
      <c r="G13" s="141" t="s">
        <v>88</v>
      </c>
      <c r="H13" s="142">
        <v>39.97</v>
      </c>
      <c r="I13" s="142">
        <v>7.1</v>
      </c>
      <c r="J13" s="142">
        <v>3.61</v>
      </c>
      <c r="K13" s="143">
        <v>9.0299999999999994</v>
      </c>
      <c r="L13" s="143">
        <v>50.85</v>
      </c>
    </row>
    <row r="14" spans="2:15" x14ac:dyDescent="0.25">
      <c r="B14" s="116">
        <v>8</v>
      </c>
      <c r="C14" s="139" t="s">
        <v>516</v>
      </c>
      <c r="D14" s="140" t="s">
        <v>102</v>
      </c>
      <c r="E14" s="295">
        <v>43839</v>
      </c>
      <c r="F14" s="295">
        <v>44470</v>
      </c>
      <c r="G14" s="141" t="s">
        <v>89</v>
      </c>
      <c r="H14" s="142">
        <v>41.26</v>
      </c>
      <c r="I14" s="142">
        <v>33.5</v>
      </c>
      <c r="J14" s="142">
        <v>34.64</v>
      </c>
      <c r="K14" s="143">
        <v>83.96</v>
      </c>
      <c r="L14" s="143">
        <v>103.41</v>
      </c>
    </row>
    <row r="15" spans="2:15" x14ac:dyDescent="0.25">
      <c r="B15" s="116">
        <v>9</v>
      </c>
      <c r="C15" s="139" t="s">
        <v>517</v>
      </c>
      <c r="D15" s="140" t="s">
        <v>101</v>
      </c>
      <c r="E15" s="295" t="s">
        <v>518</v>
      </c>
      <c r="F15" s="295">
        <v>44477</v>
      </c>
      <c r="G15" s="141" t="s">
        <v>89</v>
      </c>
      <c r="H15" s="142">
        <v>330.38</v>
      </c>
      <c r="I15" s="142">
        <v>15.89</v>
      </c>
      <c r="J15" s="142">
        <v>19.23</v>
      </c>
      <c r="K15" s="143">
        <v>5.82</v>
      </c>
      <c r="L15" s="143">
        <v>121.02</v>
      </c>
    </row>
    <row r="16" spans="2:15" x14ac:dyDescent="0.25">
      <c r="B16" s="116">
        <v>10</v>
      </c>
      <c r="C16" s="139" t="s">
        <v>519</v>
      </c>
      <c r="D16" s="140" t="s">
        <v>102</v>
      </c>
      <c r="E16" s="295">
        <v>43592</v>
      </c>
      <c r="F16" s="295" t="s">
        <v>520</v>
      </c>
      <c r="G16" s="141" t="s">
        <v>88</v>
      </c>
      <c r="H16" s="142">
        <v>663.93</v>
      </c>
      <c r="I16" s="142">
        <v>4.84</v>
      </c>
      <c r="J16" s="142">
        <v>12.37</v>
      </c>
      <c r="K16" s="143">
        <v>1.86</v>
      </c>
      <c r="L16" s="143">
        <v>255.58</v>
      </c>
    </row>
    <row r="17" spans="2:12" x14ac:dyDescent="0.25">
      <c r="B17" s="116">
        <v>11</v>
      </c>
      <c r="C17" s="139" t="s">
        <v>521</v>
      </c>
      <c r="D17" s="140" t="s">
        <v>102</v>
      </c>
      <c r="E17" s="295" t="s">
        <v>522</v>
      </c>
      <c r="F17" s="295" t="s">
        <v>523</v>
      </c>
      <c r="G17" s="141" t="s">
        <v>88</v>
      </c>
      <c r="H17" s="142">
        <v>387.81</v>
      </c>
      <c r="I17" s="142">
        <v>54.94</v>
      </c>
      <c r="J17" s="142">
        <v>340.48</v>
      </c>
      <c r="K17" s="143">
        <v>87.8</v>
      </c>
      <c r="L17" s="143">
        <v>619.78</v>
      </c>
    </row>
    <row r="18" spans="2:12" x14ac:dyDescent="0.25">
      <c r="B18" s="116">
        <v>12</v>
      </c>
      <c r="C18" s="139" t="s">
        <v>524</v>
      </c>
      <c r="D18" s="140" t="s">
        <v>102</v>
      </c>
      <c r="E18" s="295" t="s">
        <v>525</v>
      </c>
      <c r="F18" s="295" t="s">
        <v>526</v>
      </c>
      <c r="G18" s="141" t="s">
        <v>89</v>
      </c>
      <c r="H18" s="142">
        <v>3.03</v>
      </c>
      <c r="I18" s="142">
        <v>2.71</v>
      </c>
      <c r="J18" s="142">
        <v>2.4900000000000002</v>
      </c>
      <c r="K18" s="143">
        <v>82.18</v>
      </c>
      <c r="L18" s="143">
        <v>91.88</v>
      </c>
    </row>
    <row r="19" spans="2:12" x14ac:dyDescent="0.25">
      <c r="B19" s="116">
        <v>13</v>
      </c>
      <c r="C19" s="139" t="s">
        <v>527</v>
      </c>
      <c r="D19" s="140" t="s">
        <v>102</v>
      </c>
      <c r="E19" s="295" t="s">
        <v>528</v>
      </c>
      <c r="F19" s="295" t="s">
        <v>529</v>
      </c>
      <c r="G19" s="141" t="s">
        <v>88</v>
      </c>
      <c r="H19" s="142">
        <v>185.54</v>
      </c>
      <c r="I19" s="142">
        <v>14.98</v>
      </c>
      <c r="J19" s="142">
        <v>14.81</v>
      </c>
      <c r="K19" s="143">
        <v>7.98</v>
      </c>
      <c r="L19" s="143">
        <v>98.87</v>
      </c>
    </row>
    <row r="20" spans="2:12" x14ac:dyDescent="0.25">
      <c r="B20" s="116">
        <v>14</v>
      </c>
      <c r="C20" s="139" t="s">
        <v>530</v>
      </c>
      <c r="D20" s="140" t="s">
        <v>102</v>
      </c>
      <c r="E20" s="295">
        <v>44256</v>
      </c>
      <c r="F20" s="295" t="s">
        <v>531</v>
      </c>
      <c r="G20" s="141" t="s">
        <v>88</v>
      </c>
      <c r="H20" s="142">
        <v>3.8</v>
      </c>
      <c r="I20" s="142">
        <v>0.99</v>
      </c>
      <c r="J20" s="142">
        <v>0.85</v>
      </c>
      <c r="K20" s="143">
        <v>22.37</v>
      </c>
      <c r="L20" s="143">
        <v>85.86</v>
      </c>
    </row>
    <row r="21" spans="2:12" x14ac:dyDescent="0.25">
      <c r="B21" s="116">
        <v>15</v>
      </c>
      <c r="C21" s="139" t="s">
        <v>532</v>
      </c>
      <c r="D21" s="140" t="s">
        <v>102</v>
      </c>
      <c r="E21" s="295" t="s">
        <v>533</v>
      </c>
      <c r="F21" s="295">
        <v>44564</v>
      </c>
      <c r="G21" s="141" t="s">
        <v>89</v>
      </c>
      <c r="H21" s="142">
        <v>78.400000000000006</v>
      </c>
      <c r="I21" s="142">
        <v>11.85</v>
      </c>
      <c r="J21" s="142">
        <v>17.05</v>
      </c>
      <c r="K21" s="143">
        <v>21.75</v>
      </c>
      <c r="L21" s="143">
        <v>143.88</v>
      </c>
    </row>
    <row r="22" spans="2:12" x14ac:dyDescent="0.25">
      <c r="B22" s="116">
        <v>16</v>
      </c>
      <c r="C22" s="139" t="s">
        <v>534</v>
      </c>
      <c r="D22" s="140" t="s">
        <v>101</v>
      </c>
      <c r="E22" s="295" t="s">
        <v>535</v>
      </c>
      <c r="F22" s="295">
        <v>44595</v>
      </c>
      <c r="G22" s="141" t="s">
        <v>89</v>
      </c>
      <c r="H22" s="142">
        <v>101.84</v>
      </c>
      <c r="I22" s="142">
        <v>16.77</v>
      </c>
      <c r="J22" s="142">
        <v>23.6</v>
      </c>
      <c r="K22" s="143">
        <v>23.17</v>
      </c>
      <c r="L22" s="143">
        <v>140.72999999999999</v>
      </c>
    </row>
    <row r="23" spans="2:12" x14ac:dyDescent="0.25">
      <c r="B23" s="116">
        <v>17</v>
      </c>
      <c r="C23" s="139" t="s">
        <v>536</v>
      </c>
      <c r="D23" s="140" t="s">
        <v>101</v>
      </c>
      <c r="E23" s="295">
        <v>43776</v>
      </c>
      <c r="F23" s="295" t="s">
        <v>537</v>
      </c>
      <c r="G23" s="141" t="s">
        <v>89</v>
      </c>
      <c r="H23" s="142">
        <v>52.16</v>
      </c>
      <c r="I23" s="142">
        <v>0.49</v>
      </c>
      <c r="J23" s="142">
        <v>3.88</v>
      </c>
      <c r="K23" s="143">
        <v>7.44</v>
      </c>
      <c r="L23" s="143">
        <v>791.84</v>
      </c>
    </row>
    <row r="24" spans="2:12" x14ac:dyDescent="0.25">
      <c r="B24" s="116">
        <v>18</v>
      </c>
      <c r="C24" s="139" t="s">
        <v>538</v>
      </c>
      <c r="D24" s="140" t="s">
        <v>101</v>
      </c>
      <c r="E24" s="295" t="s">
        <v>539</v>
      </c>
      <c r="F24" s="295">
        <v>44624</v>
      </c>
      <c r="G24" s="141" t="s">
        <v>89</v>
      </c>
      <c r="H24" s="142">
        <v>30.48</v>
      </c>
      <c r="I24" s="142">
        <v>12.53</v>
      </c>
      <c r="J24" s="142">
        <v>12.99</v>
      </c>
      <c r="K24" s="143">
        <v>42.62</v>
      </c>
      <c r="L24" s="143">
        <v>103.68</v>
      </c>
    </row>
    <row r="25" spans="2:12" x14ac:dyDescent="0.25">
      <c r="B25" s="116">
        <v>19</v>
      </c>
      <c r="C25" s="139" t="s">
        <v>540</v>
      </c>
      <c r="D25" s="140" t="s">
        <v>102</v>
      </c>
      <c r="E25" s="295">
        <v>43773</v>
      </c>
      <c r="F25" s="295" t="s">
        <v>541</v>
      </c>
      <c r="G25" s="141" t="s">
        <v>89</v>
      </c>
      <c r="H25" s="142">
        <v>439.01</v>
      </c>
      <c r="I25" s="142">
        <v>16.48</v>
      </c>
      <c r="J25" s="142">
        <v>222.19</v>
      </c>
      <c r="K25" s="143">
        <v>50.61</v>
      </c>
      <c r="L25" s="143">
        <v>1348.24</v>
      </c>
    </row>
    <row r="26" spans="2:12" x14ac:dyDescent="0.25">
      <c r="B26" s="116">
        <v>20</v>
      </c>
      <c r="C26" s="139" t="s">
        <v>542</v>
      </c>
      <c r="D26" s="140" t="s">
        <v>101</v>
      </c>
      <c r="E26" s="295">
        <v>44293</v>
      </c>
      <c r="F26" s="295" t="s">
        <v>541</v>
      </c>
      <c r="G26" s="141" t="s">
        <v>88</v>
      </c>
      <c r="H26" s="142">
        <v>16.239999999999998</v>
      </c>
      <c r="I26" s="142">
        <v>5.35</v>
      </c>
      <c r="J26" s="142">
        <v>8.7100000000000009</v>
      </c>
      <c r="K26" s="143">
        <v>53.63</v>
      </c>
      <c r="L26" s="143">
        <v>162.80000000000001</v>
      </c>
    </row>
    <row r="27" spans="2:12" x14ac:dyDescent="0.25">
      <c r="B27" s="116">
        <v>21</v>
      </c>
      <c r="C27" s="139" t="s">
        <v>543</v>
      </c>
      <c r="D27" s="140" t="s">
        <v>102</v>
      </c>
      <c r="E27" s="295">
        <v>43865</v>
      </c>
      <c r="F27" s="295" t="s">
        <v>544</v>
      </c>
      <c r="G27" s="141" t="s">
        <v>89</v>
      </c>
      <c r="H27" s="142">
        <v>24.7</v>
      </c>
      <c r="I27" s="142">
        <v>9.77</v>
      </c>
      <c r="J27" s="142">
        <v>4.72</v>
      </c>
      <c r="K27" s="143">
        <v>19.11</v>
      </c>
      <c r="L27" s="143">
        <v>48.31</v>
      </c>
    </row>
    <row r="28" spans="2:12" x14ac:dyDescent="0.25">
      <c r="B28" s="402" t="s">
        <v>497</v>
      </c>
      <c r="C28" s="402"/>
      <c r="D28" s="402"/>
      <c r="E28" s="402"/>
      <c r="F28" s="402"/>
      <c r="G28" s="402"/>
      <c r="H28" s="402"/>
      <c r="I28" s="402"/>
      <c r="J28" s="402"/>
      <c r="K28" s="402"/>
      <c r="L28" s="402"/>
    </row>
    <row r="29" spans="2:12" x14ac:dyDescent="0.25">
      <c r="B29" s="144">
        <v>1</v>
      </c>
      <c r="C29" s="147" t="s">
        <v>547</v>
      </c>
      <c r="D29" s="148" t="s">
        <v>102</v>
      </c>
      <c r="E29" s="296">
        <v>43868</v>
      </c>
      <c r="F29" s="296">
        <v>44658</v>
      </c>
      <c r="G29" s="149" t="s">
        <v>88</v>
      </c>
      <c r="H29" s="150">
        <v>4221.3599999999997</v>
      </c>
      <c r="I29" s="150">
        <v>416.3</v>
      </c>
      <c r="J29" s="150">
        <v>496.17</v>
      </c>
      <c r="K29" s="151">
        <v>11.75</v>
      </c>
      <c r="L29" s="151">
        <v>119.19</v>
      </c>
    </row>
    <row r="30" spans="2:12" x14ac:dyDescent="0.25">
      <c r="B30" s="145">
        <v>2</v>
      </c>
      <c r="C30" s="139" t="s">
        <v>548</v>
      </c>
      <c r="D30" s="140" t="s">
        <v>15</v>
      </c>
      <c r="E30" s="295">
        <v>43686</v>
      </c>
      <c r="F30" s="295" t="s">
        <v>549</v>
      </c>
      <c r="G30" s="141" t="s">
        <v>89</v>
      </c>
      <c r="H30" s="259" t="s">
        <v>15</v>
      </c>
      <c r="I30" s="259" t="s">
        <v>15</v>
      </c>
      <c r="J30" s="259" t="s">
        <v>15</v>
      </c>
      <c r="K30" s="143" t="s">
        <v>15</v>
      </c>
      <c r="L30" s="143" t="s">
        <v>15</v>
      </c>
    </row>
    <row r="31" spans="2:12" x14ac:dyDescent="0.25">
      <c r="B31" s="145">
        <v>3</v>
      </c>
      <c r="C31" s="139" t="s">
        <v>550</v>
      </c>
      <c r="D31" s="140" t="s">
        <v>101</v>
      </c>
      <c r="E31" s="295" t="s">
        <v>551</v>
      </c>
      <c r="F31" s="295" t="s">
        <v>552</v>
      </c>
      <c r="G31" s="141" t="s">
        <v>89</v>
      </c>
      <c r="H31" s="142">
        <v>10.5</v>
      </c>
      <c r="I31" s="142">
        <v>1.87</v>
      </c>
      <c r="J31" s="142">
        <v>2.08</v>
      </c>
      <c r="K31" s="143">
        <v>19.809999999999999</v>
      </c>
      <c r="L31" s="143">
        <v>111.23</v>
      </c>
    </row>
    <row r="32" spans="2:12" x14ac:dyDescent="0.25">
      <c r="B32" s="145">
        <v>4</v>
      </c>
      <c r="C32" s="139" t="s">
        <v>553</v>
      </c>
      <c r="D32" s="140" t="s">
        <v>101</v>
      </c>
      <c r="E32" s="295" t="s">
        <v>554</v>
      </c>
      <c r="F32" s="295" t="s">
        <v>555</v>
      </c>
      <c r="G32" s="141" t="s">
        <v>88</v>
      </c>
      <c r="H32" s="142">
        <v>63.75</v>
      </c>
      <c r="I32" s="142">
        <v>16.87</v>
      </c>
      <c r="J32" s="142">
        <v>19</v>
      </c>
      <c r="K32" s="143">
        <v>29.8</v>
      </c>
      <c r="L32" s="143">
        <v>112.63</v>
      </c>
    </row>
    <row r="33" spans="2:12" x14ac:dyDescent="0.25">
      <c r="B33" s="145">
        <v>5</v>
      </c>
      <c r="C33" s="139" t="s">
        <v>556</v>
      </c>
      <c r="D33" s="140" t="s">
        <v>102</v>
      </c>
      <c r="E33" s="295">
        <v>43567</v>
      </c>
      <c r="F33" s="295" t="s">
        <v>555</v>
      </c>
      <c r="G33" s="141" t="s">
        <v>88</v>
      </c>
      <c r="H33" s="142">
        <v>2184.5700000000002</v>
      </c>
      <c r="I33" s="142">
        <v>89</v>
      </c>
      <c r="J33" s="142">
        <v>94.19</v>
      </c>
      <c r="K33" s="143">
        <v>4.3099999999999996</v>
      </c>
      <c r="L33" s="143">
        <v>105.83</v>
      </c>
    </row>
    <row r="34" spans="2:12" x14ac:dyDescent="0.25">
      <c r="B34" s="145">
        <v>6</v>
      </c>
      <c r="C34" s="139" t="s">
        <v>557</v>
      </c>
      <c r="D34" s="140" t="s">
        <v>101</v>
      </c>
      <c r="E34" s="295" t="s">
        <v>558</v>
      </c>
      <c r="F34" s="295" t="s">
        <v>559</v>
      </c>
      <c r="G34" s="141" t="s">
        <v>89</v>
      </c>
      <c r="H34" s="142">
        <v>348.85</v>
      </c>
      <c r="I34" s="142">
        <v>5.57</v>
      </c>
      <c r="J34" s="142">
        <v>5.59</v>
      </c>
      <c r="K34" s="143">
        <v>1.6</v>
      </c>
      <c r="L34" s="143">
        <v>100.36</v>
      </c>
    </row>
    <row r="35" spans="2:12" x14ac:dyDescent="0.25">
      <c r="B35" s="145">
        <v>7</v>
      </c>
      <c r="C35" s="139" t="s">
        <v>560</v>
      </c>
      <c r="D35" s="140" t="s">
        <v>102</v>
      </c>
      <c r="E35" s="295" t="s">
        <v>506</v>
      </c>
      <c r="F35" s="295" t="s">
        <v>561</v>
      </c>
      <c r="G35" s="141" t="s">
        <v>88</v>
      </c>
      <c r="H35" s="142">
        <v>0.32</v>
      </c>
      <c r="I35" s="259" t="s">
        <v>562</v>
      </c>
      <c r="J35" s="142">
        <v>0.32</v>
      </c>
      <c r="K35" s="143">
        <v>100</v>
      </c>
      <c r="L35" s="143" t="s">
        <v>15</v>
      </c>
    </row>
    <row r="36" spans="2:12" x14ac:dyDescent="0.25">
      <c r="B36" s="145">
        <v>8</v>
      </c>
      <c r="C36" s="139" t="s">
        <v>563</v>
      </c>
      <c r="D36" s="140" t="s">
        <v>101</v>
      </c>
      <c r="E36" s="295">
        <v>43224</v>
      </c>
      <c r="F36" s="295" t="s">
        <v>564</v>
      </c>
      <c r="G36" s="141" t="s">
        <v>88</v>
      </c>
      <c r="H36" s="142">
        <v>79.84</v>
      </c>
      <c r="I36" s="142">
        <v>41.68</v>
      </c>
      <c r="J36" s="142">
        <v>78.87</v>
      </c>
      <c r="K36" s="143">
        <v>98.79</v>
      </c>
      <c r="L36" s="143">
        <v>189.24</v>
      </c>
    </row>
    <row r="37" spans="2:12" x14ac:dyDescent="0.25">
      <c r="B37" s="145">
        <v>9</v>
      </c>
      <c r="C37" s="139" t="s">
        <v>565</v>
      </c>
      <c r="D37" s="140" t="s">
        <v>102</v>
      </c>
      <c r="E37" s="295">
        <v>43840</v>
      </c>
      <c r="F37" s="295" t="s">
        <v>566</v>
      </c>
      <c r="G37" s="141" t="s">
        <v>88</v>
      </c>
      <c r="H37" s="142">
        <v>64.430000000000007</v>
      </c>
      <c r="I37" s="142">
        <v>11.03</v>
      </c>
      <c r="J37" s="142">
        <v>25.88</v>
      </c>
      <c r="K37" s="143">
        <v>40.159999999999997</v>
      </c>
      <c r="L37" s="143">
        <v>234.63</v>
      </c>
    </row>
    <row r="38" spans="2:12" x14ac:dyDescent="0.25">
      <c r="B38" s="145">
        <v>10</v>
      </c>
      <c r="C38" s="139" t="s">
        <v>567</v>
      </c>
      <c r="D38" s="140" t="s">
        <v>102</v>
      </c>
      <c r="E38" s="295">
        <v>44197</v>
      </c>
      <c r="F38" s="295" t="s">
        <v>566</v>
      </c>
      <c r="G38" s="141" t="s">
        <v>88</v>
      </c>
      <c r="H38" s="142">
        <v>286.91000000000003</v>
      </c>
      <c r="I38" s="142">
        <v>38</v>
      </c>
      <c r="J38" s="142">
        <v>45.66</v>
      </c>
      <c r="K38" s="143">
        <v>15.91</v>
      </c>
      <c r="L38" s="143">
        <v>120.16</v>
      </c>
    </row>
    <row r="39" spans="2:12" x14ac:dyDescent="0.25">
      <c r="B39" s="145">
        <v>11</v>
      </c>
      <c r="C39" s="139" t="s">
        <v>568</v>
      </c>
      <c r="D39" s="140" t="s">
        <v>101</v>
      </c>
      <c r="E39" s="295" t="s">
        <v>569</v>
      </c>
      <c r="F39" s="295">
        <v>44687</v>
      </c>
      <c r="G39" s="141" t="s">
        <v>88</v>
      </c>
      <c r="H39" s="258">
        <v>113.53</v>
      </c>
      <c r="I39" s="258">
        <v>2.98</v>
      </c>
      <c r="J39" s="258">
        <v>4.09</v>
      </c>
      <c r="K39" s="258">
        <v>3.6</v>
      </c>
      <c r="L39" s="258">
        <v>137.25</v>
      </c>
    </row>
    <row r="40" spans="2:12" x14ac:dyDescent="0.25">
      <c r="B40" s="145">
        <v>12</v>
      </c>
      <c r="C40" s="139" t="s">
        <v>570</v>
      </c>
      <c r="D40" s="141" t="s">
        <v>102</v>
      </c>
      <c r="E40" s="295" t="s">
        <v>514</v>
      </c>
      <c r="F40" s="295" t="s">
        <v>571</v>
      </c>
      <c r="G40" s="141" t="s">
        <v>88</v>
      </c>
      <c r="H40" s="142">
        <v>57.46</v>
      </c>
      <c r="I40" s="142">
        <v>3.24</v>
      </c>
      <c r="J40" s="142">
        <v>6.4</v>
      </c>
      <c r="K40" s="143">
        <v>11.14</v>
      </c>
      <c r="L40" s="143">
        <v>197.3</v>
      </c>
    </row>
    <row r="41" spans="2:12" x14ac:dyDescent="0.25">
      <c r="B41" s="145">
        <v>13</v>
      </c>
      <c r="C41" s="139" t="s">
        <v>572</v>
      </c>
      <c r="D41" s="141" t="s">
        <v>102</v>
      </c>
      <c r="E41" s="295" t="s">
        <v>573</v>
      </c>
      <c r="F41" s="295" t="s">
        <v>571</v>
      </c>
      <c r="G41" s="141" t="s">
        <v>88</v>
      </c>
      <c r="H41" s="142">
        <v>73.19</v>
      </c>
      <c r="I41" s="142">
        <v>10.54</v>
      </c>
      <c r="J41" s="142">
        <v>11.98</v>
      </c>
      <c r="K41" s="143">
        <v>16.37</v>
      </c>
      <c r="L41" s="143">
        <v>113.63</v>
      </c>
    </row>
    <row r="42" spans="2:12" x14ac:dyDescent="0.25">
      <c r="B42" s="145">
        <v>14</v>
      </c>
      <c r="C42" s="139" t="s">
        <v>574</v>
      </c>
      <c r="D42" s="141" t="s">
        <v>101</v>
      </c>
      <c r="E42" s="295" t="s">
        <v>575</v>
      </c>
      <c r="F42" s="295" t="s">
        <v>571</v>
      </c>
      <c r="G42" s="141" t="s">
        <v>88</v>
      </c>
      <c r="H42" s="142">
        <v>25.48</v>
      </c>
      <c r="I42" s="142">
        <v>13.69</v>
      </c>
      <c r="J42" s="142">
        <v>14.03</v>
      </c>
      <c r="K42" s="143">
        <v>55.06</v>
      </c>
      <c r="L42" s="143">
        <v>102.48</v>
      </c>
    </row>
    <row r="43" spans="2:12" x14ac:dyDescent="0.25">
      <c r="B43" s="145">
        <v>15</v>
      </c>
      <c r="C43" s="139" t="s">
        <v>576</v>
      </c>
      <c r="D43" s="141" t="s">
        <v>102</v>
      </c>
      <c r="E43" s="295" t="s">
        <v>577</v>
      </c>
      <c r="F43" s="295" t="s">
        <v>578</v>
      </c>
      <c r="G43" s="141" t="s">
        <v>88</v>
      </c>
      <c r="H43" s="142">
        <v>82.14</v>
      </c>
      <c r="I43" s="142">
        <v>57.15</v>
      </c>
      <c r="J43" s="142">
        <v>34.44</v>
      </c>
      <c r="K43" s="143">
        <v>41.93</v>
      </c>
      <c r="L43" s="143">
        <v>60.26</v>
      </c>
    </row>
    <row r="44" spans="2:12" x14ac:dyDescent="0.25">
      <c r="B44" s="145">
        <v>16</v>
      </c>
      <c r="C44" s="139" t="s">
        <v>579</v>
      </c>
      <c r="D44" s="141" t="s">
        <v>101</v>
      </c>
      <c r="E44" s="295" t="s">
        <v>580</v>
      </c>
      <c r="F44" s="295" t="s">
        <v>578</v>
      </c>
      <c r="G44" s="141" t="s">
        <v>88</v>
      </c>
      <c r="H44" s="142">
        <v>1042.22</v>
      </c>
      <c r="I44" s="142">
        <v>17.309999999999999</v>
      </c>
      <c r="J44" s="142">
        <v>18.850000000000001</v>
      </c>
      <c r="K44" s="143">
        <v>1.81</v>
      </c>
      <c r="L44" s="143">
        <v>108.92</v>
      </c>
    </row>
    <row r="45" spans="2:12" x14ac:dyDescent="0.25">
      <c r="B45" s="145">
        <v>17</v>
      </c>
      <c r="C45" s="139" t="s">
        <v>581</v>
      </c>
      <c r="D45" s="141" t="s">
        <v>102</v>
      </c>
      <c r="E45" s="295" t="s">
        <v>582</v>
      </c>
      <c r="F45" s="295">
        <v>44718</v>
      </c>
      <c r="G45" s="141" t="s">
        <v>88</v>
      </c>
      <c r="H45" s="142">
        <v>50.9</v>
      </c>
      <c r="I45" s="142">
        <v>10.3</v>
      </c>
      <c r="J45" s="142">
        <v>10.8</v>
      </c>
      <c r="K45" s="143">
        <v>21.22</v>
      </c>
      <c r="L45" s="143">
        <v>104.85</v>
      </c>
    </row>
    <row r="46" spans="2:12" x14ac:dyDescent="0.25">
      <c r="B46" s="145">
        <v>18</v>
      </c>
      <c r="C46" s="139" t="s">
        <v>583</v>
      </c>
      <c r="D46" s="141" t="s">
        <v>101</v>
      </c>
      <c r="E46" s="295" t="s">
        <v>584</v>
      </c>
      <c r="F46" s="295" t="s">
        <v>585</v>
      </c>
      <c r="G46" s="141" t="s">
        <v>88</v>
      </c>
      <c r="H46" s="142">
        <v>44.68</v>
      </c>
      <c r="I46" s="142">
        <v>0.1</v>
      </c>
      <c r="J46" s="142">
        <v>4.71</v>
      </c>
      <c r="K46" s="143">
        <v>10.54</v>
      </c>
      <c r="L46" s="143">
        <v>4769.55</v>
      </c>
    </row>
    <row r="47" spans="2:12" x14ac:dyDescent="0.25">
      <c r="B47" s="145">
        <v>19</v>
      </c>
      <c r="C47" s="139" t="s">
        <v>586</v>
      </c>
      <c r="D47" s="141" t="s">
        <v>101</v>
      </c>
      <c r="E47" s="295" t="s">
        <v>587</v>
      </c>
      <c r="F47" s="295" t="s">
        <v>588</v>
      </c>
      <c r="G47" s="141" t="s">
        <v>89</v>
      </c>
      <c r="H47" s="142">
        <v>28.15</v>
      </c>
      <c r="I47" s="142">
        <v>2.61</v>
      </c>
      <c r="J47" s="142">
        <v>6.82</v>
      </c>
      <c r="K47" s="143">
        <v>24.23</v>
      </c>
      <c r="L47" s="143">
        <v>261.3</v>
      </c>
    </row>
    <row r="48" spans="2:12" x14ac:dyDescent="0.25">
      <c r="B48" s="145">
        <v>20</v>
      </c>
      <c r="C48" s="139" t="s">
        <v>589</v>
      </c>
      <c r="D48" s="141" t="s">
        <v>102</v>
      </c>
      <c r="E48" s="295">
        <v>43377</v>
      </c>
      <c r="F48" s="295" t="s">
        <v>590</v>
      </c>
      <c r="G48" s="141" t="s">
        <v>89</v>
      </c>
      <c r="H48" s="142">
        <v>316.99</v>
      </c>
      <c r="I48" s="142">
        <v>31.54</v>
      </c>
      <c r="J48" s="142">
        <v>55.25</v>
      </c>
      <c r="K48" s="143">
        <v>17.43</v>
      </c>
      <c r="L48" s="143">
        <v>175.17</v>
      </c>
    </row>
    <row r="49" spans="2:12" x14ac:dyDescent="0.25">
      <c r="B49" s="145">
        <v>21</v>
      </c>
      <c r="C49" s="139" t="s">
        <v>591</v>
      </c>
      <c r="D49" s="141" t="s">
        <v>102</v>
      </c>
      <c r="E49" s="295" t="s">
        <v>592</v>
      </c>
      <c r="F49" s="295" t="s">
        <v>593</v>
      </c>
      <c r="G49" s="141" t="s">
        <v>88</v>
      </c>
      <c r="H49" s="142">
        <v>1509.2</v>
      </c>
      <c r="I49" s="259" t="s">
        <v>562</v>
      </c>
      <c r="J49" s="142">
        <v>190.25</v>
      </c>
      <c r="K49" s="143">
        <v>12.61</v>
      </c>
      <c r="L49" s="143" t="s">
        <v>15</v>
      </c>
    </row>
    <row r="50" spans="2:12" x14ac:dyDescent="0.25">
      <c r="B50" s="145">
        <v>22</v>
      </c>
      <c r="C50" s="139" t="s">
        <v>594</v>
      </c>
      <c r="D50" s="141" t="s">
        <v>102</v>
      </c>
      <c r="E50" s="295" t="s">
        <v>595</v>
      </c>
      <c r="F50" s="295" t="s">
        <v>593</v>
      </c>
      <c r="G50" s="141" t="s">
        <v>89</v>
      </c>
      <c r="H50" s="142">
        <v>16.39</v>
      </c>
      <c r="I50" s="142">
        <v>9.7799999999999994</v>
      </c>
      <c r="J50" s="142">
        <v>9.81</v>
      </c>
      <c r="K50" s="143">
        <v>59.85</v>
      </c>
      <c r="L50" s="143">
        <v>100.31</v>
      </c>
    </row>
    <row r="51" spans="2:12" x14ac:dyDescent="0.25">
      <c r="B51" s="145">
        <v>23</v>
      </c>
      <c r="C51" s="139" t="s">
        <v>596</v>
      </c>
      <c r="D51" s="141" t="s">
        <v>102</v>
      </c>
      <c r="E51" s="295" t="s">
        <v>528</v>
      </c>
      <c r="F51" s="295" t="s">
        <v>597</v>
      </c>
      <c r="G51" s="141" t="s">
        <v>88</v>
      </c>
      <c r="H51" s="259">
        <v>76.459999999999994</v>
      </c>
      <c r="I51" s="259">
        <v>8.93</v>
      </c>
      <c r="J51" s="259">
        <v>10</v>
      </c>
      <c r="K51" s="143">
        <v>13.08</v>
      </c>
      <c r="L51" s="143">
        <v>111.98</v>
      </c>
    </row>
    <row r="52" spans="2:12" ht="15" customHeight="1" x14ac:dyDescent="0.25">
      <c r="B52" s="403" t="s">
        <v>545</v>
      </c>
      <c r="C52" s="404"/>
      <c r="D52" s="404"/>
      <c r="E52" s="404"/>
      <c r="F52" s="404"/>
      <c r="G52" s="405"/>
      <c r="H52" s="242">
        <v>10697.33</v>
      </c>
      <c r="I52" s="242">
        <v>788.49</v>
      </c>
      <c r="J52" s="242">
        <v>1145.19</v>
      </c>
      <c r="K52" s="260">
        <v>10.71</v>
      </c>
      <c r="L52" s="260">
        <v>145.24</v>
      </c>
    </row>
    <row r="53" spans="2:12" ht="15" customHeight="1" x14ac:dyDescent="0.25">
      <c r="B53" s="406" t="s">
        <v>546</v>
      </c>
      <c r="C53" s="407"/>
      <c r="D53" s="407"/>
      <c r="E53" s="407"/>
      <c r="F53" s="407"/>
      <c r="G53" s="408"/>
      <c r="H53" s="242">
        <v>767384.89</v>
      </c>
      <c r="I53" s="242">
        <v>131468.62</v>
      </c>
      <c r="J53" s="242">
        <v>235093.55</v>
      </c>
      <c r="K53" s="260">
        <v>30.64</v>
      </c>
      <c r="L53" s="260">
        <v>178.82</v>
      </c>
    </row>
    <row r="54" spans="2:12" ht="13.5" customHeight="1" x14ac:dyDescent="0.25">
      <c r="B54" s="530" t="s">
        <v>598</v>
      </c>
      <c r="C54" s="531"/>
      <c r="D54" s="531"/>
      <c r="E54" s="531"/>
      <c r="F54" s="531"/>
      <c r="G54" s="531"/>
      <c r="H54" s="531"/>
      <c r="I54" s="531"/>
      <c r="J54" s="531"/>
      <c r="K54" s="531"/>
      <c r="L54" s="531"/>
    </row>
    <row r="55" spans="2:12" ht="13.5" customHeight="1" x14ac:dyDescent="0.25">
      <c r="B55" s="530" t="s">
        <v>602</v>
      </c>
      <c r="C55" s="333"/>
      <c r="D55" s="333"/>
      <c r="E55" s="333"/>
      <c r="F55" s="333"/>
      <c r="G55" s="333"/>
      <c r="H55" s="333"/>
      <c r="I55" s="333"/>
      <c r="J55" s="333"/>
      <c r="K55" s="333"/>
      <c r="L55" s="333"/>
    </row>
    <row r="56" spans="2:12" ht="28.5" customHeight="1" x14ac:dyDescent="0.25">
      <c r="B56" s="532" t="s">
        <v>599</v>
      </c>
      <c r="C56" s="532"/>
      <c r="D56" s="532"/>
      <c r="E56" s="532"/>
      <c r="F56" s="532"/>
      <c r="G56" s="532"/>
      <c r="H56" s="532"/>
      <c r="I56" s="532"/>
      <c r="J56" s="532"/>
      <c r="K56" s="532"/>
      <c r="L56" s="532"/>
    </row>
    <row r="57" spans="2:12" ht="26.25" customHeight="1" x14ac:dyDescent="0.25">
      <c r="B57" s="532" t="s">
        <v>600</v>
      </c>
      <c r="C57" s="532"/>
      <c r="D57" s="532"/>
      <c r="E57" s="532"/>
      <c r="F57" s="532"/>
      <c r="G57" s="532"/>
      <c r="H57" s="532"/>
      <c r="I57" s="532"/>
      <c r="J57" s="532"/>
      <c r="K57" s="532"/>
      <c r="L57" s="532"/>
    </row>
    <row r="58" spans="2:12" ht="17.25" customHeight="1" x14ac:dyDescent="0.25">
      <c r="B58" s="530" t="s">
        <v>601</v>
      </c>
      <c r="C58" s="533"/>
      <c r="D58" s="533"/>
      <c r="E58" s="534"/>
      <c r="F58" s="534"/>
      <c r="G58" s="533"/>
      <c r="H58" s="533"/>
      <c r="I58" s="533"/>
      <c r="J58" s="533"/>
      <c r="K58" s="533"/>
      <c r="L58" s="533"/>
    </row>
    <row r="63" spans="2:12" ht="42" customHeight="1" x14ac:dyDescent="0.25"/>
  </sheetData>
  <mergeCells count="17">
    <mergeCell ref="G4:G5"/>
    <mergeCell ref="B57:L57"/>
    <mergeCell ref="B56:L56"/>
    <mergeCell ref="N2:O3"/>
    <mergeCell ref="B2:L2"/>
    <mergeCell ref="B3:L3"/>
    <mergeCell ref="B6:L6"/>
    <mergeCell ref="B28:L28"/>
    <mergeCell ref="B52:G52"/>
    <mergeCell ref="B53:G53"/>
    <mergeCell ref="H4:J4"/>
    <mergeCell ref="K4:L4"/>
    <mergeCell ref="B4:B5"/>
    <mergeCell ref="C4:C5"/>
    <mergeCell ref="D4:D5"/>
    <mergeCell ref="E4:E5"/>
    <mergeCell ref="F4:F5"/>
  </mergeCells>
  <hyperlinks>
    <hyperlink ref="N2:O3" location="'Table of Contents'!A1" display="Go To Table Of Contents" xr:uid="{00000000-0004-0000-0900-000000000000}"/>
  </hyperlinks>
  <pageMargins left="0.7" right="0.7" top="0.75" bottom="0.75" header="0.3" footer="0.3"/>
  <pageSetup orientation="portrait" r:id="rId1"/>
  <ignoredErrors>
    <ignoredError sqref="E7:F27 E31:F51 F30"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Q40"/>
  <sheetViews>
    <sheetView showGridLines="0" zoomScaleNormal="100" workbookViewId="0">
      <selection activeCell="M10" sqref="M10"/>
    </sheetView>
  </sheetViews>
  <sheetFormatPr defaultRowHeight="15" x14ac:dyDescent="0.25"/>
  <cols>
    <col min="1" max="1" width="2.7109375" customWidth="1"/>
    <col min="11" max="11" width="1.85546875" style="51" customWidth="1"/>
    <col min="12" max="12" width="1.85546875" customWidth="1"/>
    <col min="13" max="13" width="52" style="19" customWidth="1"/>
    <col min="14" max="14" width="16.5703125" customWidth="1"/>
    <col min="15" max="15" width="4.7109375" customWidth="1"/>
    <col min="16" max="17" width="6.7109375" customWidth="1"/>
  </cols>
  <sheetData>
    <row r="2" spans="2:17" ht="15.75" customHeight="1" x14ac:dyDescent="0.25">
      <c r="B2" s="389"/>
      <c r="C2" s="389"/>
      <c r="D2" s="389"/>
      <c r="E2" s="389"/>
      <c r="F2" s="389"/>
      <c r="G2" s="389"/>
      <c r="H2" s="389"/>
      <c r="I2" s="389"/>
      <c r="J2" s="389"/>
      <c r="M2" s="409" t="s">
        <v>603</v>
      </c>
      <c r="N2" s="409"/>
      <c r="P2" s="373" t="s">
        <v>386</v>
      </c>
      <c r="Q2" s="373"/>
    </row>
    <row r="3" spans="2:17" ht="9" customHeight="1" x14ac:dyDescent="0.25">
      <c r="M3" s="40"/>
      <c r="N3" s="1"/>
      <c r="P3" s="373"/>
      <c r="Q3" s="373"/>
    </row>
    <row r="4" spans="2:17" ht="15" customHeight="1" x14ac:dyDescent="0.25">
      <c r="M4" s="535" t="s">
        <v>606</v>
      </c>
      <c r="N4" s="536" t="s">
        <v>607</v>
      </c>
      <c r="P4" s="373"/>
      <c r="Q4" s="373"/>
    </row>
    <row r="5" spans="2:17" x14ac:dyDescent="0.25">
      <c r="M5" s="18" t="s">
        <v>604</v>
      </c>
      <c r="N5" s="42">
        <v>514</v>
      </c>
    </row>
    <row r="6" spans="2:17" x14ac:dyDescent="0.25">
      <c r="M6" s="18" t="s">
        <v>605</v>
      </c>
      <c r="N6" s="42">
        <v>175</v>
      </c>
    </row>
    <row r="7" spans="2:17" x14ac:dyDescent="0.25">
      <c r="M7" s="82" t="s">
        <v>31</v>
      </c>
      <c r="N7" s="126">
        <v>339</v>
      </c>
    </row>
    <row r="8" spans="2:17" x14ac:dyDescent="0.25">
      <c r="M8" s="18" t="s">
        <v>878</v>
      </c>
      <c r="N8" s="42"/>
      <c r="O8" t="s">
        <v>337</v>
      </c>
    </row>
    <row r="9" spans="2:17" x14ac:dyDescent="0.25">
      <c r="M9" s="18"/>
      <c r="N9" s="42"/>
    </row>
    <row r="10" spans="2:17" x14ac:dyDescent="0.25">
      <c r="M10" s="18"/>
      <c r="N10" s="42"/>
    </row>
    <row r="11" spans="2:17" x14ac:dyDescent="0.25">
      <c r="M11" s="18"/>
      <c r="N11" s="42"/>
    </row>
    <row r="12" spans="2:17" x14ac:dyDescent="0.25">
      <c r="M12" s="297"/>
      <c r="N12" s="297"/>
    </row>
    <row r="13" spans="2:17" ht="27.6" customHeight="1" x14ac:dyDescent="0.25">
      <c r="M13" s="410"/>
      <c r="N13" s="410"/>
    </row>
    <row r="15" spans="2:17" ht="30.6" customHeight="1" x14ac:dyDescent="0.25">
      <c r="M15" s="185"/>
      <c r="N15" s="186"/>
      <c r="O15" s="186"/>
      <c r="P15" s="186"/>
    </row>
    <row r="16" spans="2:17" x14ac:dyDescent="0.25">
      <c r="M16" s="185"/>
      <c r="N16" s="183"/>
      <c r="O16" s="186"/>
      <c r="P16" s="186"/>
    </row>
    <row r="17" spans="13:16" x14ac:dyDescent="0.25">
      <c r="M17" s="185"/>
      <c r="N17" s="196"/>
      <c r="O17" s="194" t="s">
        <v>21</v>
      </c>
      <c r="P17" s="186"/>
    </row>
    <row r="18" spans="13:16" ht="15.75" x14ac:dyDescent="0.25">
      <c r="M18" s="185"/>
      <c r="N18" s="197" t="s">
        <v>10</v>
      </c>
      <c r="O18" s="192">
        <v>37</v>
      </c>
      <c r="P18" s="186"/>
    </row>
    <row r="19" spans="13:16" ht="15.75" x14ac:dyDescent="0.25">
      <c r="M19" s="185"/>
      <c r="N19" s="197" t="s">
        <v>11</v>
      </c>
      <c r="O19" s="192">
        <v>706</v>
      </c>
      <c r="P19" s="186"/>
    </row>
    <row r="20" spans="13:16" ht="15.75" x14ac:dyDescent="0.25">
      <c r="M20" s="185"/>
      <c r="N20" s="197" t="s">
        <v>12</v>
      </c>
      <c r="O20" s="192">
        <v>1157</v>
      </c>
      <c r="P20" s="186"/>
    </row>
    <row r="21" spans="13:16" ht="15.75" x14ac:dyDescent="0.25">
      <c r="M21" s="185"/>
      <c r="N21" s="197" t="s">
        <v>287</v>
      </c>
      <c r="O21" s="192">
        <v>1985</v>
      </c>
      <c r="P21" s="186"/>
    </row>
    <row r="22" spans="13:16" ht="15.75" x14ac:dyDescent="0.25">
      <c r="M22" s="185"/>
      <c r="N22" s="197" t="s">
        <v>340</v>
      </c>
      <c r="O22" s="192">
        <v>538</v>
      </c>
      <c r="P22" s="186"/>
    </row>
    <row r="23" spans="13:16" ht="15.75" x14ac:dyDescent="0.25">
      <c r="M23" s="185"/>
      <c r="N23" s="197" t="s">
        <v>336</v>
      </c>
      <c r="O23" s="192">
        <v>141</v>
      </c>
      <c r="P23" s="186"/>
    </row>
    <row r="24" spans="13:16" ht="15.75" x14ac:dyDescent="0.25">
      <c r="M24" s="185"/>
      <c r="N24" s="197" t="s">
        <v>407</v>
      </c>
      <c r="O24" s="192">
        <v>186</v>
      </c>
      <c r="P24" s="186"/>
    </row>
    <row r="25" spans="13:16" ht="15.75" x14ac:dyDescent="0.25">
      <c r="M25" s="185"/>
      <c r="N25" s="197" t="s">
        <v>415</v>
      </c>
      <c r="O25" s="192">
        <v>192</v>
      </c>
      <c r="P25" s="186"/>
    </row>
    <row r="26" spans="13:16" ht="15.75" x14ac:dyDescent="0.25">
      <c r="M26" s="185"/>
      <c r="N26" s="197" t="s">
        <v>21</v>
      </c>
      <c r="O26" s="192">
        <v>4942</v>
      </c>
      <c r="P26" s="186"/>
    </row>
    <row r="27" spans="13:16" ht="15.75" x14ac:dyDescent="0.25">
      <c r="M27" s="185"/>
      <c r="N27" s="197"/>
      <c r="O27" s="192"/>
      <c r="P27" s="186"/>
    </row>
    <row r="28" spans="13:16" x14ac:dyDescent="0.25">
      <c r="M28" s="185"/>
      <c r="N28" s="186"/>
      <c r="O28" s="186"/>
      <c r="P28" s="186"/>
    </row>
    <row r="29" spans="13:16" x14ac:dyDescent="0.25">
      <c r="M29" s="185"/>
      <c r="N29" s="186"/>
      <c r="O29" s="194" t="s">
        <v>21</v>
      </c>
      <c r="P29" s="186"/>
    </row>
    <row r="30" spans="13:16" ht="15.75" x14ac:dyDescent="0.25">
      <c r="M30" s="185"/>
      <c r="N30" s="197" t="s">
        <v>10</v>
      </c>
      <c r="O30" s="186">
        <f t="shared" ref="O30" si="0">O18</f>
        <v>37</v>
      </c>
      <c r="P30" s="186"/>
    </row>
    <row r="31" spans="13:16" ht="15.75" x14ac:dyDescent="0.25">
      <c r="M31" s="185"/>
      <c r="N31" s="197" t="s">
        <v>11</v>
      </c>
      <c r="O31" s="186">
        <f t="shared" ref="O31:O37" si="1">O30+O19</f>
        <v>743</v>
      </c>
      <c r="P31" s="186"/>
    </row>
    <row r="32" spans="13:16" ht="15.75" x14ac:dyDescent="0.25">
      <c r="M32" s="185"/>
      <c r="N32" s="197" t="s">
        <v>12</v>
      </c>
      <c r="O32" s="186">
        <f t="shared" si="1"/>
        <v>1900</v>
      </c>
      <c r="P32" s="186"/>
    </row>
    <row r="33" spans="13:16" ht="15.75" x14ac:dyDescent="0.25">
      <c r="M33" s="185"/>
      <c r="N33" s="197" t="s">
        <v>287</v>
      </c>
      <c r="O33" s="186">
        <f t="shared" si="1"/>
        <v>3885</v>
      </c>
      <c r="P33" s="186"/>
    </row>
    <row r="34" spans="13:16" ht="15.75" x14ac:dyDescent="0.25">
      <c r="M34" s="185"/>
      <c r="N34" s="197" t="s">
        <v>340</v>
      </c>
      <c r="O34" s="186">
        <f t="shared" si="1"/>
        <v>4423</v>
      </c>
      <c r="P34" s="186"/>
    </row>
    <row r="35" spans="13:16" ht="15.75" x14ac:dyDescent="0.25">
      <c r="M35" s="185"/>
      <c r="N35" s="197" t="s">
        <v>420</v>
      </c>
      <c r="O35" s="186">
        <f t="shared" si="1"/>
        <v>4564</v>
      </c>
      <c r="P35" s="186"/>
    </row>
    <row r="36" spans="13:16" ht="15.75" x14ac:dyDescent="0.25">
      <c r="M36" s="185"/>
      <c r="N36" s="197" t="s">
        <v>413</v>
      </c>
      <c r="O36" s="186">
        <f t="shared" si="1"/>
        <v>4750</v>
      </c>
      <c r="P36" s="186"/>
    </row>
    <row r="37" spans="13:16" ht="15.75" x14ac:dyDescent="0.25">
      <c r="M37" s="185"/>
      <c r="N37" s="197" t="s">
        <v>418</v>
      </c>
      <c r="O37" s="186">
        <f t="shared" si="1"/>
        <v>4942</v>
      </c>
      <c r="P37" s="186"/>
    </row>
    <row r="38" spans="13:16" x14ac:dyDescent="0.25">
      <c r="M38" s="185"/>
      <c r="N38" s="186"/>
      <c r="O38" s="186"/>
      <c r="P38" s="186"/>
    </row>
    <row r="39" spans="13:16" x14ac:dyDescent="0.25">
      <c r="M39" s="185"/>
      <c r="N39" s="186"/>
      <c r="O39" s="186"/>
      <c r="P39" s="186"/>
    </row>
    <row r="40" spans="13:16" x14ac:dyDescent="0.25">
      <c r="M40" s="185"/>
      <c r="N40" s="186"/>
      <c r="O40" s="186"/>
      <c r="P40" s="186"/>
    </row>
  </sheetData>
  <mergeCells count="4">
    <mergeCell ref="B2:J2"/>
    <mergeCell ref="P2:Q4"/>
    <mergeCell ref="M13:N13"/>
    <mergeCell ref="M2:N2"/>
  </mergeCells>
  <hyperlinks>
    <hyperlink ref="P2:Q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1" max="11" width="0.28515625" customWidth="1"/>
    <col min="12" max="12" width="1.28515625" customWidth="1"/>
    <col min="13" max="13" width="1.85546875" style="51"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5"/>
      <c r="B2" s="377"/>
      <c r="C2" s="377"/>
      <c r="D2" s="377"/>
      <c r="E2" s="377"/>
      <c r="F2" s="377"/>
      <c r="G2" s="377"/>
      <c r="H2" s="377"/>
      <c r="I2" s="377"/>
      <c r="J2" s="377"/>
      <c r="O2" s="411" t="s">
        <v>879</v>
      </c>
      <c r="P2" s="411"/>
      <c r="R2" s="373" t="s">
        <v>386</v>
      </c>
      <c r="S2" s="373"/>
    </row>
    <row r="3" spans="1:19" x14ac:dyDescent="0.25">
      <c r="O3" s="348"/>
      <c r="P3" s="348"/>
      <c r="R3" s="373"/>
      <c r="S3" s="373"/>
    </row>
    <row r="4" spans="1:19" ht="21.75" customHeight="1" x14ac:dyDescent="0.25">
      <c r="O4" s="349" t="s">
        <v>73</v>
      </c>
      <c r="P4" s="350" t="s">
        <v>17</v>
      </c>
    </row>
    <row r="5" spans="1:19" x14ac:dyDescent="0.25">
      <c r="O5" s="351" t="s">
        <v>74</v>
      </c>
      <c r="P5" s="105">
        <v>348</v>
      </c>
    </row>
    <row r="6" spans="1:19" x14ac:dyDescent="0.25">
      <c r="O6" s="351" t="s">
        <v>75</v>
      </c>
      <c r="P6" s="105">
        <v>146</v>
      </c>
    </row>
    <row r="7" spans="1:19" x14ac:dyDescent="0.25">
      <c r="O7" s="351" t="s">
        <v>76</v>
      </c>
      <c r="P7" s="105">
        <v>89</v>
      </c>
    </row>
    <row r="8" spans="1:19" x14ac:dyDescent="0.25">
      <c r="O8" s="351" t="s">
        <v>77</v>
      </c>
      <c r="P8" s="105">
        <v>24</v>
      </c>
    </row>
    <row r="9" spans="1:19" x14ac:dyDescent="0.25">
      <c r="O9" s="351" t="s">
        <v>78</v>
      </c>
      <c r="P9" s="105">
        <v>27</v>
      </c>
    </row>
    <row r="10" spans="1:19" x14ac:dyDescent="0.25">
      <c r="O10" s="351" t="s">
        <v>79</v>
      </c>
      <c r="P10" s="105">
        <v>7</v>
      </c>
    </row>
    <row r="11" spans="1:19" ht="17.45" customHeight="1" x14ac:dyDescent="0.25">
      <c r="O11" s="352" t="s">
        <v>80</v>
      </c>
      <c r="P11" s="352"/>
    </row>
    <row r="12" spans="1:19" ht="15.75" customHeight="1" x14ac:dyDescent="0.25">
      <c r="O12" s="351" t="s">
        <v>81</v>
      </c>
      <c r="P12" s="105">
        <v>266</v>
      </c>
    </row>
    <row r="13" spans="1:19" ht="14.25" customHeight="1" x14ac:dyDescent="0.25">
      <c r="O13" s="351" t="s">
        <v>82</v>
      </c>
      <c r="P13" s="105">
        <v>43</v>
      </c>
    </row>
    <row r="14" spans="1:19" ht="12.75" customHeight="1" x14ac:dyDescent="0.25">
      <c r="O14" s="351" t="s">
        <v>83</v>
      </c>
      <c r="P14" s="105">
        <v>36</v>
      </c>
    </row>
    <row r="15" spans="1:19" ht="15.75" customHeight="1" x14ac:dyDescent="0.25">
      <c r="O15" s="351" t="s">
        <v>84</v>
      </c>
      <c r="P15" s="105">
        <v>146</v>
      </c>
    </row>
    <row r="16" spans="1:19" ht="15.75" customHeight="1" x14ac:dyDescent="0.25">
      <c r="B16" s="241"/>
      <c r="O16" s="353" t="s">
        <v>85</v>
      </c>
      <c r="P16" s="354">
        <v>150</v>
      </c>
    </row>
    <row r="17" spans="1:19" ht="15.75" x14ac:dyDescent="0.25">
      <c r="A17" s="55"/>
      <c r="K17" s="55"/>
      <c r="L17" s="55"/>
      <c r="O17" s="412" t="s">
        <v>608</v>
      </c>
      <c r="P17" s="412"/>
    </row>
    <row r="19" spans="1:19" x14ac:dyDescent="0.25">
      <c r="O19" s="83"/>
      <c r="P19" s="83"/>
      <c r="Q19" s="84"/>
      <c r="R19" s="84"/>
      <c r="S19" s="84"/>
    </row>
    <row r="20" spans="1:19" x14ac:dyDescent="0.25">
      <c r="O20" s="210" t="s">
        <v>73</v>
      </c>
      <c r="P20" s="210" t="s">
        <v>17</v>
      </c>
      <c r="Q20" s="204" t="s">
        <v>349</v>
      </c>
      <c r="R20" s="186"/>
      <c r="S20" s="84"/>
    </row>
    <row r="21" spans="1:19" x14ac:dyDescent="0.25">
      <c r="O21" s="211" t="s">
        <v>400</v>
      </c>
      <c r="P21" s="212">
        <f t="shared" ref="P21:P26" si="0">P5</f>
        <v>348</v>
      </c>
      <c r="Q21" s="213">
        <f>P21/P27</f>
        <v>0.54290171606864279</v>
      </c>
      <c r="R21" s="186"/>
      <c r="S21" s="84"/>
    </row>
    <row r="22" spans="1:19" x14ac:dyDescent="0.25">
      <c r="O22" s="211" t="s">
        <v>401</v>
      </c>
      <c r="P22" s="212">
        <f t="shared" si="0"/>
        <v>146</v>
      </c>
      <c r="Q22" s="213">
        <f>P22/P27</f>
        <v>0.22776911076443057</v>
      </c>
      <c r="R22" s="186"/>
      <c r="S22" s="84"/>
    </row>
    <row r="23" spans="1:19" x14ac:dyDescent="0.25">
      <c r="O23" s="211" t="s">
        <v>402</v>
      </c>
      <c r="P23" s="212">
        <f t="shared" si="0"/>
        <v>89</v>
      </c>
      <c r="Q23" s="213">
        <f>P23/P27</f>
        <v>0.13884555382215288</v>
      </c>
      <c r="R23" s="186"/>
      <c r="S23" s="84"/>
    </row>
    <row r="24" spans="1:19" x14ac:dyDescent="0.25">
      <c r="O24" s="211" t="s">
        <v>403</v>
      </c>
      <c r="P24" s="212">
        <f t="shared" si="0"/>
        <v>24</v>
      </c>
      <c r="Q24" s="213">
        <f>P24/P27</f>
        <v>3.7441497659906398E-2</v>
      </c>
      <c r="R24" s="186"/>
      <c r="S24" s="84"/>
    </row>
    <row r="25" spans="1:19" x14ac:dyDescent="0.25">
      <c r="O25" s="211" t="s">
        <v>404</v>
      </c>
      <c r="P25" s="212">
        <f t="shared" si="0"/>
        <v>27</v>
      </c>
      <c r="Q25" s="213">
        <f>P25/P27</f>
        <v>4.2121684867394697E-2</v>
      </c>
      <c r="R25" s="186"/>
      <c r="S25" s="84"/>
    </row>
    <row r="26" spans="1:19" x14ac:dyDescent="0.25">
      <c r="O26" s="211" t="s">
        <v>405</v>
      </c>
      <c r="P26" s="212">
        <f t="shared" si="0"/>
        <v>7</v>
      </c>
      <c r="Q26" s="213">
        <f>P26/P27</f>
        <v>1.0920436817472699E-2</v>
      </c>
      <c r="R26" s="186"/>
      <c r="S26" s="84"/>
    </row>
    <row r="27" spans="1:19" x14ac:dyDescent="0.25">
      <c r="O27" s="207" t="s">
        <v>21</v>
      </c>
      <c r="P27" s="207">
        <f>SUM(P21:P26)</f>
        <v>641</v>
      </c>
      <c r="Q27" s="207"/>
      <c r="R27" s="186"/>
      <c r="S27" s="84"/>
    </row>
    <row r="28" spans="1:19" x14ac:dyDescent="0.25">
      <c r="O28" s="185"/>
      <c r="P28" s="185"/>
      <c r="Q28" s="186"/>
      <c r="R28" s="186"/>
      <c r="S28" s="84"/>
    </row>
    <row r="29" spans="1:19" x14ac:dyDescent="0.25">
      <c r="O29" s="83"/>
      <c r="P29" s="83"/>
      <c r="Q29" s="84"/>
      <c r="R29" s="84"/>
      <c r="S29" s="84"/>
    </row>
    <row r="30" spans="1:19" x14ac:dyDescent="0.25">
      <c r="O30" s="83"/>
      <c r="P30" s="83"/>
      <c r="Q30" s="84"/>
      <c r="R30" s="84"/>
      <c r="S30" s="84"/>
    </row>
    <row r="31" spans="1:19" x14ac:dyDescent="0.25">
      <c r="O31" s="83"/>
      <c r="P31" s="83"/>
      <c r="Q31" s="84"/>
      <c r="R31" s="84"/>
      <c r="S31" s="84"/>
    </row>
    <row r="32" spans="1:19" x14ac:dyDescent="0.25">
      <c r="O32" s="83"/>
      <c r="P32" s="83"/>
      <c r="Q32" s="84"/>
      <c r="R32" s="84"/>
      <c r="S32" s="8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E-Newsletter Apr-Jun 2022</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Sushanta</cp:lastModifiedBy>
  <dcterms:created xsi:type="dcterms:W3CDTF">2021-07-05T10:28:46Z</dcterms:created>
  <dcterms:modified xsi:type="dcterms:W3CDTF">2022-08-24T09:54:32Z</dcterms:modified>
</cp:coreProperties>
</file>