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D:\Old data c\Desktop\Medha Backup\Medha\Work Medha\Newsletters\NEWSLETTERS - NEW\2024\Newsletter Oct - Dec 2024\"/>
    </mc:Choice>
  </mc:AlternateContent>
  <xr:revisionPtr revIDLastSave="0" documentId="13_ncr:1_{93357F1D-2FAF-4A96-A051-6112D8F8E1C9}" xr6:coauthVersionLast="47" xr6:coauthVersionMax="47" xr10:uidLastSave="{00000000-0000-0000-0000-000000000000}"/>
  <bookViews>
    <workbookView xWindow="-120" yWindow="-120" windowWidth="29040" windowHeight="15720" xr2:uid="{00000000-000D-0000-FFFF-FFFF00000000}"/>
  </bookViews>
  <sheets>
    <sheet name="E-Newsletter Oct - Dec, 2024" sheetId="43" r:id="rId1"/>
    <sheet name="Table of Contents" sheetId="44" r:id="rId2"/>
    <sheet name="Table 1" sheetId="49" r:id="rId3"/>
    <sheet name="Table 2" sheetId="3" r:id="rId4"/>
    <sheet name="Table 3" sheetId="5" r:id="rId5"/>
    <sheet name="Table 4" sheetId="62" r:id="rId6"/>
    <sheet name="Table 5" sheetId="4" r:id="rId7"/>
    <sheet name="Table 6" sheetId="20" r:id="rId8"/>
    <sheet name="Table 7" sheetId="6" r:id="rId9"/>
    <sheet name="Table 8" sheetId="9" r:id="rId10"/>
    <sheet name="Table 9" sheetId="14" r:id="rId11"/>
    <sheet name="Table 10" sheetId="60" r:id="rId12"/>
    <sheet name="Table 11" sheetId="7" r:id="rId13"/>
    <sheet name="Table 12" sheetId="59" r:id="rId14"/>
    <sheet name="Table 13" sheetId="50" r:id="rId15"/>
    <sheet name="Table 14" sheetId="11" r:id="rId16"/>
    <sheet name="Table 15" sheetId="51" r:id="rId17"/>
    <sheet name="Table 16" sheetId="13" r:id="rId18"/>
    <sheet name="Table 17" sheetId="15" r:id="rId19"/>
    <sheet name="Table 18" sheetId="16" r:id="rId20"/>
    <sheet name="Table 19" sheetId="17" r:id="rId21"/>
    <sheet name="Table 20" sheetId="18" r:id="rId22"/>
    <sheet name="Table 21 " sheetId="19" r:id="rId23"/>
    <sheet name="Table 22" sheetId="21" r:id="rId24"/>
    <sheet name="Table 23" sheetId="63" r:id="rId25"/>
    <sheet name="Table 24" sheetId="42" r:id="rId26"/>
    <sheet name="Table 25" sheetId="22" r:id="rId27"/>
    <sheet name="Table 26" sheetId="54" r:id="rId28"/>
    <sheet name="Table 27" sheetId="23" r:id="rId29"/>
    <sheet name="Table 28" sheetId="24" r:id="rId30"/>
    <sheet name="Table 29" sheetId="25" r:id="rId31"/>
    <sheet name="Table 30" sheetId="26" r:id="rId32"/>
    <sheet name="Table 31" sheetId="28" r:id="rId33"/>
    <sheet name="Table 32" sheetId="29" r:id="rId34"/>
    <sheet name="Table 33" sheetId="30" r:id="rId35"/>
    <sheet name="Table 34" sheetId="31" r:id="rId36"/>
    <sheet name="Table 35" sheetId="32" r:id="rId37"/>
    <sheet name="Table 36" sheetId="33" r:id="rId38"/>
    <sheet name="Table 37" sheetId="34" r:id="rId39"/>
    <sheet name="Table 38" sheetId="35" r:id="rId40"/>
    <sheet name="Table 39" sheetId="36" r:id="rId41"/>
    <sheet name="Table 40" sheetId="37" r:id="rId4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5" i="4" l="1"/>
  <c r="E36" i="4" s="1"/>
  <c r="E37" i="4" s="1"/>
  <c r="E38" i="4" s="1"/>
  <c r="E39" i="4" s="1"/>
  <c r="E40" i="4" s="1"/>
  <c r="E41" i="4" s="1"/>
  <c r="E42" i="4" s="1"/>
  <c r="F35" i="4"/>
  <c r="F36" i="4" s="1"/>
  <c r="F37" i="4" s="1"/>
  <c r="F38" i="4" s="1"/>
  <c r="F39" i="4" s="1"/>
  <c r="F40" i="4" s="1"/>
  <c r="F41" i="4" s="1"/>
  <c r="F42" i="4" s="1"/>
  <c r="G35" i="4"/>
  <c r="G36" i="4" s="1"/>
  <c r="G37" i="4" s="1"/>
  <c r="G38" i="4" s="1"/>
  <c r="G39" i="4" s="1"/>
  <c r="G40" i="4" s="1"/>
  <c r="G41" i="4" s="1"/>
  <c r="G42" i="4" s="1"/>
  <c r="D35" i="4"/>
  <c r="D36"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D37" i="4"/>
  <c r="D38" i="4" s="1"/>
  <c r="D39" i="4" s="1"/>
  <c r="D40" i="4" s="1"/>
  <c r="D41" i="4" s="1"/>
  <c r="D42" i="4" s="1"/>
  <c r="Q25" i="49" l="1"/>
  <c r="P20"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<sst xmlns="http://schemas.openxmlformats.org/spreadsheetml/2006/main" count="1841" uniqueCount="1057">
  <si>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</si>
  <si>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</si>
  <si>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</si>
  <si>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</si>
  <si>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</si>
  <si>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</si>
  <si>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</si>
  <si>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</si>
  <si>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</si>
  <si>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</si>
  <si>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</si>
  <si>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</si>
  <si>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</si>
  <si>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</si>
  <si>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</si>
  <si>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</si>
  <si>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</si>
  <si>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</si>
  <si>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</si>
  <si>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</si>
  <si>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</si>
  <si>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</si>
  <si>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</si>
  <si>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</si>
  <si>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</si>
  <si>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</si>
  <si>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</si>
  <si>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</si>
  <si>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</si>
  <si>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</si>
  <si>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</si>
  <si>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</si>
  <si>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</si>
  <si>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</si>
  <si>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</si>
  <si>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</si>
  <si>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</si>
  <si>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</si>
  <si>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</si>
  <si>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</si>
  <si>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</si>
  <si>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</si>
  <si>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</si>
  <si>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</si>
  <si>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</si>
  <si>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</si>
  <si>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</si>
  <si>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</si>
  <si>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</si>
  <si>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</si>
  <si>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</si>
  <si>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</si>
  <si>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</si>
  <si>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</si>
  <si>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</si>
  <si>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</si>
  <si>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</si>
  <si>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</si>
  <si>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</si>
  <si>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</si>
  <si>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</si>
  <si>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</si>
  <si>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</si>
  <si>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</si>
  <si>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</si>
  <si>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</si>
  <si>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</si>
  <si>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</si>
  <si>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</si>
  <si>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</si>
  <si>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</si>
  <si>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</si>
  <si>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</si>
  <si>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</si>
  <si>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</si>
  <si>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</si>
  <si>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</si>
  <si>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</si>
  <si>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</si>
  <si>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</si>
  <si>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</si>
  <si>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</si>
  <si>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</si>
  <si>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</si>
  <si>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</si>
  <si>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</si>
  <si>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</si>
  <si>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</si>
  <si>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</si>
  <si>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</si>
  <si>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</si>
  <si>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</si>
  <si>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</si>
  <si>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</si>
  <si>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</si>
  <si>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</si>
  <si>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</si>
  <si>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</si>
  <si>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</si>
  <si>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</si>
  <si>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</si>
  <si>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</si>
  <si>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</si>
  <si>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</si>
  <si>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</si>
  <si>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</si>
  <si>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</si>
  <si>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</si>
  <si>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</si>
  <si>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</si>
  <si>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</si>
  <si>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</si>
  <si>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</si>
  <si>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</si>
  <si>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</si>
  <si>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</si>
  <si>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</si>
  <si>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</si>
  <si>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</si>
  <si>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</si>
  <si>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</si>
  <si>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</si>
  <si>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</si>
  <si>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</si>
  <si>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</si>
  <si>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</si>
  <si>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</si>
  <si>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</si>
  <si>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</si>
  <si>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</si>
  <si>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</si>
  <si>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</si>
  <si>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</si>
  <si>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</si>
  <si>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</si>
  <si>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</si>
  <si>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</si>
  <si>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</si>
  <si>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</si>
  <si>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</si>
  <si>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</si>
  <si>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</si>
  <si>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</si>
  <si>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</si>
  <si>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</si>
  <si>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</si>
  <si>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</si>
  <si>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</si>
  <si>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</si>
  <si>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</si>
  <si>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</si>
  <si>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</si>
  <si>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</si>
  <si>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</si>
  <si>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</si>
  <si>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</si>
  <si>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</si>
  <si>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</si>
  <si>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</si>
  <si>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</si>
  <si>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</si>
  <si>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</si>
  <si>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</si>
  <si>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</si>
  <si>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</si>
  <si>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</si>
  <si>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</si>
  <si>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</si>
  <si>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</si>
  <si>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</si>
  <si>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</si>
  <si>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</si>
  <si>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</si>
  <si>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</si>
  <si>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</si>
  <si>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</si>
  <si>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</si>
  <si>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</si>
  <si>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</si>
  <si>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</si>
  <si>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</si>
  <si>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</si>
  <si>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</si>
  <si>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</si>
  <si>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</si>
  <si>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</si>
  <si>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</si>
  <si>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</si>
  <si>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</si>
  <si>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</si>
  <si>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</si>
  <si>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</si>
  <si>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</si>
  <si>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</si>
  <si>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</si>
  <si>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</si>
  <si>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</si>
  <si>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</si>
  <si>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</si>
  <si>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</si>
  <si>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</si>
  <si>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</si>
  <si>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</si>
  <si>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</si>
  <si>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</si>
  <si>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</si>
  <si>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</si>
  <si>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</si>
  <si>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</si>
  <si>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</si>
  <si>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</si>
  <si>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</si>
  <si>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</si>
  <si>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</si>
  <si>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</si>
  <si>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</si>
  <si>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</si>
  <si>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</si>
  <si>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</si>
  <si>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</si>
  <si>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</si>
  <si>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</si>
  <si>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</si>
  <si>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</si>
  <si>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</si>
  <si>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</si>
  <si>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</si>
  <si>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</si>
  <si>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</si>
  <si>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</si>
  <si>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</si>
  <si>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</si>
  <si>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</si>
  <si>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</si>
  <si>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</si>
  <si>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</si>
  <si>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</si>
  <si>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</si>
  <si>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</si>
  <si>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</si>
  <si>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</si>
  <si>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</si>
  <si>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</si>
  <si>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</si>
  <si>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</si>
  <si>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</si>
  <si>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</si>
  <si>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</si>
  <si>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</si>
  <si>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</si>
  <si>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</si>
  <si>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</si>
  <si>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</si>
  <si>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</si>
  <si>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</si>
  <si>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</si>
  <si>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</si>
  <si>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</si>
  <si>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</si>
  <si>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</si>
  <si>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</si>
  <si>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</si>
  <si>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</si>
  <si>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</si>
  <si>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</si>
  <si>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</si>
  <si>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</si>
  <si>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</si>
  <si>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</si>
  <si>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Nandadeep Valuers Foundation</t>
  </si>
  <si>
    <t>All India Institute of Valuers Foundation</t>
  </si>
  <si>
    <t>International Business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</si>
  <si>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</si>
  <si>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</si>
  <si>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</si>
  <si>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</si>
  <si>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</si>
  <si>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</si>
  <si>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</si>
  <si>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</si>
  <si>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</si>
  <si>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</si>
  <si>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</si>
  <si>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</si>
  <si>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</si>
  <si>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</si>
  <si>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</si>
  <si>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</si>
  <si>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</si>
  <si>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</si>
  <si>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</si>
  <si>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</si>
  <si>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</si>
  <si>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</si>
  <si>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</si>
  <si>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</si>
  <si>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</si>
  <si>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</si>
  <si>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</si>
  <si>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</si>
  <si>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</si>
  <si>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</si>
  <si>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</si>
  <si>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</si>
  <si>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</si>
  <si>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</si>
  <si>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</si>
  <si>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</si>
  <si>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</si>
  <si>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</si>
  <si>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</si>
  <si>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</si>
  <si>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</si>
  <si>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</si>
  <si>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</si>
  <si>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</si>
  <si>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</si>
  <si>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</si>
  <si>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</si>
  <si>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</si>
  <si>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</si>
  <si>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</si>
  <si>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</si>
  <si>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</si>
  <si>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</si>
  <si>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</si>
  <si>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</si>
  <si>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</si>
  <si>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</si>
  <si>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</si>
  <si>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</si>
  <si>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</si>
  <si>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</si>
  <si>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</si>
  <si>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</si>
  <si>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</si>
  <si>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</si>
  <si>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</si>
  <si>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</si>
  <si>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</si>
  <si>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</si>
  <si>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</si>
  <si>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</si>
  <si>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</si>
  <si>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</si>
  <si>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</si>
  <si>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</si>
  <si>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</si>
  <si>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</si>
  <si>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</si>
  <si>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</si>
  <si>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</si>
  <si>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</si>
  <si>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</si>
  <si>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</si>
  <si>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Sl. No</t>
  </si>
  <si>
    <t>Nature of transactions</t>
  </si>
  <si>
    <t>Applications Filed</t>
  </si>
  <si>
    <t>Applications Disposed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</si>
  <si>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</si>
  <si>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</si>
  <si>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</si>
  <si>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</si>
  <si>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</si>
  <si>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</si>
  <si>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</si>
  <si>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</si>
  <si>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</si>
  <si>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</si>
  <si>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</si>
  <si>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CIRPs Yielding Resolution Plans</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</si>
  <si>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</si>
  <si>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</si>
  <si>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</si>
  <si>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</si>
  <si>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</si>
  <si>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</si>
  <si>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</si>
  <si>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</si>
  <si>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</si>
  <si>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</si>
  <si>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</si>
  <si>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</si>
  <si>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</si>
  <si>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</si>
  <si>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</si>
  <si>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</si>
  <si>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</si>
  <si>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Amount (in ₹ crore)</t>
  </si>
  <si>
    <t>Admitted Claims</t>
  </si>
  <si>
    <t>Fair Value</t>
  </si>
  <si>
    <t>CDs</t>
  </si>
  <si>
    <t>Reason for Withdrawal</t>
  </si>
  <si>
    <t>Total (Individual)</t>
  </si>
  <si>
    <t>Total (IPE as IP)</t>
  </si>
  <si>
    <t>Total*</t>
  </si>
  <si>
    <t>Average CPE hours</t>
  </si>
  <si>
    <t>per registered IP</t>
  </si>
  <si>
    <t xml:space="preserve"> RVO Estate Managers and Appraisers Foundation</t>
  </si>
  <si>
    <t>Amount of Claims Admitted (₹ crore)</t>
  </si>
  <si>
    <t>Paid-up capital*</t>
  </si>
  <si>
    <t>No. of cases where RPs have been appointed*</t>
  </si>
  <si>
    <t>IIIP ICAI</t>
  </si>
  <si>
    <t>2022 - 23</t>
  </si>
  <si>
    <t>FiSPs</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</si>
  <si>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</si>
  <si>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</si>
  <si>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</si>
  <si>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</si>
  <si>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</si>
  <si>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</si>
  <si>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</si>
  <si>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t>
  </si>
  <si>
    <t>As on March, 2023</t>
  </si>
  <si>
    <t>Srei Equipment Finance Limited</t>
  </si>
  <si>
    <t>Srei Infrastructure Finance Limited</t>
  </si>
  <si>
    <t>2017 – 18</t>
  </si>
  <si>
    <t>2018 – 19</t>
  </si>
  <si>
    <t>2019 – 20</t>
  </si>
  <si>
    <t>2020 – 21</t>
  </si>
  <si>
    <t>2021 – 22</t>
  </si>
  <si>
    <t>2022 – 23</t>
  </si>
  <si>
    <t>Liquidations for which Final Reports submitted</t>
  </si>
  <si>
    <t>Ahmedabad</t>
  </si>
  <si>
    <t>Kolkata</t>
  </si>
  <si>
    <t>Note: Registration of 4 RVs have since been cancelled.</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</si>
  <si>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</si>
  <si>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</si>
  <si>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</si>
  <si>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</si>
  <si>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</si>
  <si>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</si>
  <si>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</si>
  <si>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</si>
  <si>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</si>
  <si>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</si>
  <si>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</si>
  <si>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</si>
  <si>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</si>
  <si>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</si>
  <si>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Ratio of Resolution and Liquidation orders</t>
  </si>
  <si>
    <t>2023 - 24</t>
  </si>
  <si>
    <t>Name of the CD</t>
  </si>
  <si>
    <t>Date of admission</t>
  </si>
  <si>
    <t>Name of the NCLT Bench</t>
  </si>
  <si>
    <t>Mudraa Lifespaces Private Limited</t>
  </si>
  <si>
    <t>Kethos Tiles Private Limited</t>
  </si>
  <si>
    <t>Shreemati Fashions Private Limited</t>
  </si>
  <si>
    <t>Kratos Energy &amp; Infrastructure Limited</t>
  </si>
  <si>
    <t>Resolution cases</t>
  </si>
  <si>
    <t>Liquidation cases</t>
  </si>
  <si>
    <t>Ratio</t>
  </si>
  <si>
    <t>Details of Voluntary Liquidations (Excluding Withdrawals)</t>
  </si>
  <si>
    <t>Reliance Capital Ltd</t>
  </si>
  <si>
    <t xml:space="preserve"> NA </t>
  </si>
  <si>
    <t>IndusInd International Holdings Limited</t>
  </si>
  <si>
    <t>As on March, 2024</t>
  </si>
  <si>
    <t>Apr - Jun, 2024</t>
  </si>
  <si>
    <t>Apr – Jun, 2024</t>
  </si>
  <si>
    <t xml:space="preserve">         Closed by Dissolution</t>
  </si>
  <si>
    <t xml:space="preserve">        Closed by Going Concern Sale</t>
  </si>
  <si>
    <t xml:space="preserve">        Closed by Compromise / Arrangement</t>
  </si>
  <si>
    <t>Total Closed cases (A+B+C)</t>
  </si>
  <si>
    <t xml:space="preserve">        Total Admitted Claims (In ₹ crore)</t>
  </si>
  <si>
    <t xml:space="preserve">        Liquidation Value (In ₹ crore)</t>
  </si>
  <si>
    <t xml:space="preserve">       Total Realisation (In ₹ crore)</t>
  </si>
  <si>
    <t>*This excludes 43 cases where liquidation order has been set aside by NCLT / NCLAT / HC / SC.</t>
  </si>
  <si>
    <t>Amount ordered to be clawed back</t>
  </si>
  <si>
    <t>2023 – 24</t>
  </si>
  <si>
    <t xml:space="preserve">2022 – 23 </t>
  </si>
  <si>
    <t>Garodia Chemicals Limited</t>
  </si>
  <si>
    <t>Kvir Towers Private Limited</t>
  </si>
  <si>
    <t>Rg Residency Private Limited</t>
  </si>
  <si>
    <t>17-18</t>
  </si>
  <si>
    <t>18-19</t>
  </si>
  <si>
    <t>19-20</t>
  </si>
  <si>
    <t>20-21</t>
  </si>
  <si>
    <t>21-22</t>
  </si>
  <si>
    <t>22-23</t>
  </si>
  <si>
    <t>23-24</t>
  </si>
  <si>
    <t>* This includes the admitted cases and cases which are withdrawn or dismissed or rejected after appointment of RP.</t>
  </si>
  <si>
    <t>Grand Total</t>
  </si>
  <si>
    <t xml:space="preserve">2016 - 17 (Nov – Dec) # </t>
  </si>
  <si>
    <t>2016 - 17 (Jan – Mar)</t>
  </si>
  <si>
    <t xml:space="preserve">2023 – 24 </t>
  </si>
  <si>
    <t>IPA of ICMAI</t>
  </si>
  <si>
    <t xml:space="preserve">Note: Registration of 4 RVs have since been cancelled.
NA signifies that the RVO is not recognised for that asset class.
*The RVO has merged with IOV Registered Valuers Foundation and the transfer of membership of members is under process. </t>
  </si>
  <si>
    <t>PGIP Qualified</t>
  </si>
  <si>
    <t xml:space="preserve">        Closed by Dissolution</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</si>
  <si>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medha.shekar@ibbi.gov.in </t>
    </r>
  </si>
  <si>
    <t>July – Sept, 2024</t>
  </si>
  <si>
    <t>Notes: These CIRPs are in respect of 7639 CDs.
This excludes 1 CD which has moved directly from Board for Industrial and Financial Reconstruction (BIFR) to resolution.
Source: Compilation from website of the NCLT and filing by IPs.</t>
  </si>
  <si>
    <t>July - Sept, 2024</t>
  </si>
  <si>
    <t xml:space="preserve">Sl. No. </t>
  </si>
  <si>
    <t>Name of Corporate Debtor</t>
  </si>
  <si>
    <t>Defunct (Yes / No)</t>
  </si>
  <si>
    <t>Realisable Value as % of</t>
  </si>
  <si>
    <t>Total Realisable Amount by Claimants</t>
  </si>
  <si>
    <t>03.05.2024</t>
  </si>
  <si>
    <t>16.05.2024</t>
  </si>
  <si>
    <t>31.05.2024</t>
  </si>
  <si>
    <t>02.08.2023</t>
  </si>
  <si>
    <t>24.12.2021</t>
  </si>
  <si>
    <t>.</t>
  </si>
  <si>
    <t>24.04.2023</t>
  </si>
  <si>
    <t>01.07.2024</t>
  </si>
  <si>
    <t>12.07.2024</t>
  </si>
  <si>
    <t>20.12.2022</t>
  </si>
  <si>
    <t>02.08.2024</t>
  </si>
  <si>
    <t>13.08.2024</t>
  </si>
  <si>
    <t>17.02.2023</t>
  </si>
  <si>
    <t>03.11.2021</t>
  </si>
  <si>
    <t>30.08.2024</t>
  </si>
  <si>
    <t>05.09.2024</t>
  </si>
  <si>
    <t>11.09.2024</t>
  </si>
  <si>
    <t>17.09.2024</t>
  </si>
  <si>
    <t>20.09.2024</t>
  </si>
  <si>
    <t>23.09.2024</t>
  </si>
  <si>
    <t>14.07.2023</t>
  </si>
  <si>
    <t>25.09.2024</t>
  </si>
  <si>
    <t>20.12.2023</t>
  </si>
  <si>
    <t>01.02.2024</t>
  </si>
  <si>
    <t>10.02.2023</t>
  </si>
  <si>
    <t>10.05.2021</t>
  </si>
  <si>
    <t>22.07.2022</t>
  </si>
  <si>
    <t>28.06.2024</t>
  </si>
  <si>
    <t>02.07.2024</t>
  </si>
  <si>
    <t>Mallick Projects Private Limited</t>
  </si>
  <si>
    <t>01.11.2022</t>
  </si>
  <si>
    <t>30.01.2023</t>
  </si>
  <si>
    <t>18.07.2024</t>
  </si>
  <si>
    <t>12.09.2024</t>
  </si>
  <si>
    <t>Date of Order of Dissolution/ Closure</t>
  </si>
  <si>
    <t>July - September, 2024</t>
  </si>
  <si>
    <t>01.10.2021</t>
  </si>
  <si>
    <t>16.12.2022</t>
  </si>
  <si>
    <t>13.06.2024</t>
  </si>
  <si>
    <t>17.11.2022</t>
  </si>
  <si>
    <t>26.12.2022</t>
  </si>
  <si>
    <t>22.12.2021</t>
  </si>
  <si>
    <t>01.08.2023</t>
  </si>
  <si>
    <t>22.07.2024</t>
  </si>
  <si>
    <t>25.02.2023</t>
  </si>
  <si>
    <t>06.04.2023</t>
  </si>
  <si>
    <t>29.03.2021</t>
  </si>
  <si>
    <t>23.08.2024</t>
  </si>
  <si>
    <t>28.08.2024</t>
  </si>
  <si>
    <t>30.09.2023</t>
  </si>
  <si>
    <t>28.02.2023</t>
  </si>
  <si>
    <t>24.03.2023</t>
  </si>
  <si>
    <t>09.09.2024</t>
  </si>
  <si>
    <t>18.09.2024</t>
  </si>
  <si>
    <t>06.12.2023</t>
  </si>
  <si>
    <t>04.01.2024</t>
  </si>
  <si>
    <t>05.01.2024</t>
  </si>
  <si>
    <t>16.04.2024</t>
  </si>
  <si>
    <t>20.02.2024</t>
  </si>
  <si>
    <t>1.        </t>
  </si>
  <si>
    <t>2.        </t>
  </si>
  <si>
    <t>3.        </t>
  </si>
  <si>
    <t>4.        </t>
  </si>
  <si>
    <t>5.        </t>
  </si>
  <si>
    <t>6.        </t>
  </si>
  <si>
    <t>7.        </t>
  </si>
  <si>
    <t>Closure of CIRP by Withdrawal till September 30, 2024</t>
  </si>
  <si>
    <t>Status of Liquidation Processes as on September 30, 2024</t>
  </si>
  <si>
    <t>Status of ongoing CIRPs as on September 30, 2024</t>
  </si>
  <si>
    <t>Details of Large Cases as on September 30, 2024</t>
  </si>
  <si>
    <t>Commencement of Voluntary Liquidations till September 30, 2024</t>
  </si>
  <si>
    <t>Status of Voluntary Liquidations as on September 30, 2024</t>
  </si>
  <si>
    <t>Corporate Liquidation Accounts as on September 30, 2024</t>
  </si>
  <si>
    <t xml:space="preserve">List of ongoing cases for PPIRP as on September 30, 2024 </t>
  </si>
  <si>
    <t>Registered IPs and AFAs as on September 30, 2024</t>
  </si>
  <si>
    <t>Distribution of IPs as per their Eligibility as on September 30, 2024</t>
  </si>
  <si>
    <t>Age Profile of IPs as on September 30, 2024</t>
  </si>
  <si>
    <t>Replacement of IRP with RP as on September 30, 2024</t>
  </si>
  <si>
    <t>IPEs as on September 30, 2024</t>
  </si>
  <si>
    <t>Registered Valuers as on September 30, 2024</t>
  </si>
  <si>
    <t>Registered Valuers (Entities) as on September 30, 2024</t>
  </si>
  <si>
    <t>Registration of RVs till September 30, 2024</t>
  </si>
  <si>
    <t>Region Wise Registered Valuers as on September 30, 2024</t>
  </si>
  <si>
    <t>Age profile of RVs as on September 30, 2024</t>
  </si>
  <si>
    <r>
      <rPr>
        <sz val="9"/>
        <color theme="1"/>
        <rFont val="Times New Roman"/>
        <family val="1"/>
      </rPr>
      <t>*In the matter of Jaypee Infra, possession of 758 acres out of total 858 acres of land was given back to the CD. The 858 acres of land was earlier valued at ₹ 5500 crore.</t>
    </r>
    <r>
      <rPr>
        <sz val="10"/>
        <color theme="1"/>
        <rFont val="Times New Roman"/>
        <family val="1"/>
      </rPr>
      <t xml:space="preserve">
</t>
    </r>
  </si>
  <si>
    <t>Average Time taken for order of Liquidation</t>
  </si>
  <si>
    <t>Oct - Dec, 2024</t>
  </si>
  <si>
    <t>April – December, 2024</t>
  </si>
  <si>
    <t>Part A: Reported for Prior Period (Till September, 2024)</t>
  </si>
  <si>
    <t>Emkay Automobile Industries Limited</t>
  </si>
  <si>
    <t>12.10.2021</t>
  </si>
  <si>
    <t>Auromatrix Hotels Private Limited</t>
  </si>
  <si>
    <t>26.11.2021</t>
  </si>
  <si>
    <t>09.05.2024</t>
  </si>
  <si>
    <t>Sadhna Media Private Limited</t>
  </si>
  <si>
    <t>30.03.2022</t>
  </si>
  <si>
    <t>Git Textiles Manufacturing Limited</t>
  </si>
  <si>
    <t>22.06.2022</t>
  </si>
  <si>
    <t>Part B: For October- December, 2024</t>
  </si>
  <si>
    <t>Grj Distributors &amp; Developers Private Limited</t>
  </si>
  <si>
    <t>16.02.2023</t>
  </si>
  <si>
    <t>01.10.2024</t>
  </si>
  <si>
    <t>Manpreet Estates Llp</t>
  </si>
  <si>
    <t>24.11.2023</t>
  </si>
  <si>
    <t>07.10.2024</t>
  </si>
  <si>
    <t>Altair Industrial Technologies Private Limited</t>
  </si>
  <si>
    <t>26.02.2019</t>
  </si>
  <si>
    <t>25.10.2024</t>
  </si>
  <si>
    <t>Vibrant Buildwell Private Limited</t>
  </si>
  <si>
    <t>22.02.2022</t>
  </si>
  <si>
    <t>Mp Promoters Pvt. Ltd.</t>
  </si>
  <si>
    <t>06.04.2022</t>
  </si>
  <si>
    <t>Soubhagya Laxmi Sugars Limited</t>
  </si>
  <si>
    <t>07.04.2022</t>
  </si>
  <si>
    <t>Superways Enterprises Private Limited</t>
  </si>
  <si>
    <t>26.07.2022</t>
  </si>
  <si>
    <t>24.10.2024</t>
  </si>
  <si>
    <t>Global Infratech &amp; Finance Limited</t>
  </si>
  <si>
    <t>25.11.2022</t>
  </si>
  <si>
    <t>Mundara Estate Developers Limited</t>
  </si>
  <si>
    <t>12.01.2023</t>
  </si>
  <si>
    <t>Value Direct Communication Private Limited</t>
  </si>
  <si>
    <t>10.10.2024</t>
  </si>
  <si>
    <t>Myp Enterprises Limited</t>
  </si>
  <si>
    <t>09.05.2023</t>
  </si>
  <si>
    <t>16.10.2024</t>
  </si>
  <si>
    <t>Dolphin Offshore Shipping Limited</t>
  </si>
  <si>
    <t>06.07.2023</t>
  </si>
  <si>
    <t>30.10.2024</t>
  </si>
  <si>
    <t>Mgi Infra Private Limited</t>
  </si>
  <si>
    <t>09.08.2023</t>
  </si>
  <si>
    <t>18.10.2024</t>
  </si>
  <si>
    <t>Triumvirate Sorority Private Limited</t>
  </si>
  <si>
    <t>21.11.2023</t>
  </si>
  <si>
    <t>Prabhu Shanti Real Estate Private Limited</t>
  </si>
  <si>
    <t>13.06.2018</t>
  </si>
  <si>
    <t>Neueon Towers Limited</t>
  </si>
  <si>
    <t>03.06.2019</t>
  </si>
  <si>
    <t>23.10.2024</t>
  </si>
  <si>
    <t>Calchem Industries (India) Limited</t>
  </si>
  <si>
    <t>25.09.2019</t>
  </si>
  <si>
    <t>29.10.2024</t>
  </si>
  <si>
    <t>Value Infratech India Private Limited</t>
  </si>
  <si>
    <t>03.01.2020</t>
  </si>
  <si>
    <t>14.11.2024</t>
  </si>
  <si>
    <t>Metenere Limited</t>
  </si>
  <si>
    <t>03.10.2020</t>
  </si>
  <si>
    <t>04.10.2024</t>
  </si>
  <si>
    <t>Rosedale Developers Private Limited</t>
  </si>
  <si>
    <t>28.02.2022</t>
  </si>
  <si>
    <t>27.11.2024</t>
  </si>
  <si>
    <t>Ses Energy Services India Private Limited</t>
  </si>
  <si>
    <t>Shree Rajeshwaranand Paper Mills Limited</t>
  </si>
  <si>
    <t>07.12.2022</t>
  </si>
  <si>
    <t>Cmm Infraprojects Limited</t>
  </si>
  <si>
    <t>15.12.2022</t>
  </si>
  <si>
    <t>11.11.2024</t>
  </si>
  <si>
    <t>Champalalji Finance Private Limited</t>
  </si>
  <si>
    <t>17.03.2023</t>
  </si>
  <si>
    <t>Nd S Art World Private Limited</t>
  </si>
  <si>
    <t>25.07.2023</t>
  </si>
  <si>
    <t xml:space="preserve">Krp Infrastrauctures &amp; Builders Private Limited </t>
  </si>
  <si>
    <t>22.08.2023</t>
  </si>
  <si>
    <t>08.11.2024</t>
  </si>
  <si>
    <t>Saffron Therapeutics Private Limited</t>
  </si>
  <si>
    <t>25.09.2023</t>
  </si>
  <si>
    <t>06.11.2024</t>
  </si>
  <si>
    <t>Mpf Systems Limited</t>
  </si>
  <si>
    <t>08.11.2023</t>
  </si>
  <si>
    <t>15.10.2024</t>
  </si>
  <si>
    <t>Rancom Healthcare Private Limited</t>
  </si>
  <si>
    <t>21.12.2023</t>
  </si>
  <si>
    <t>12.11.2024</t>
  </si>
  <si>
    <t>Optus Laminates Private Limited</t>
  </si>
  <si>
    <t>25.01.2024</t>
  </si>
  <si>
    <t>20.11.2024</t>
  </si>
  <si>
    <t>Pae Limited</t>
  </si>
  <si>
    <t>22.04.2024</t>
  </si>
  <si>
    <t>Blue Blends (India) Limited</t>
  </si>
  <si>
    <t>02.12.2021</t>
  </si>
  <si>
    <t>06.12.2024</t>
  </si>
  <si>
    <t>Som Resorts Private Limited</t>
  </si>
  <si>
    <t>02.08.2022</t>
  </si>
  <si>
    <t>03.12.2024</t>
  </si>
  <si>
    <t>D.K. Realty (India) Private Limited</t>
  </si>
  <si>
    <t>15.11.2022</t>
  </si>
  <si>
    <t>09.12.2024</t>
  </si>
  <si>
    <t>Vinergy International Private Limited</t>
  </si>
  <si>
    <t>09.02.2023</t>
  </si>
  <si>
    <t>V V Multiplex Private Limited</t>
  </si>
  <si>
    <t>15.06.2023</t>
  </si>
  <si>
    <t>02.12.2024</t>
  </si>
  <si>
    <t>Mbe Coal &amp; Mineral Technology India Private Limited</t>
  </si>
  <si>
    <t>12.09.2023</t>
  </si>
  <si>
    <t>Karkinos Healthcare Private Limited</t>
  </si>
  <si>
    <t>21.05.2024</t>
  </si>
  <si>
    <t>Tayo Rolls Limited</t>
  </si>
  <si>
    <t>05.04.2019</t>
  </si>
  <si>
    <t>17.12.2024</t>
  </si>
  <si>
    <t>Indian Pulp &amp; Paper Private Limited</t>
  </si>
  <si>
    <t>20.12.2024</t>
  </si>
  <si>
    <t>Taxus Infrastructure And Power Projects Private Limited</t>
  </si>
  <si>
    <t>10.10.2022</t>
  </si>
  <si>
    <t>12.12.2024</t>
  </si>
  <si>
    <t>Geeta Refinery Private Limited</t>
  </si>
  <si>
    <t>03.03.2023</t>
  </si>
  <si>
    <t>18.12.2024</t>
  </si>
  <si>
    <t>Paras Commercial Centre Private Limited</t>
  </si>
  <si>
    <t>Jiya Eco-Products Limited</t>
  </si>
  <si>
    <t>11.12.2024</t>
  </si>
  <si>
    <t>Perfect Engineering Products Limited</t>
  </si>
  <si>
    <t>06.06.2023</t>
  </si>
  <si>
    <t>19.12.2024</t>
  </si>
  <si>
    <t>Amritpur Tea Company Limited</t>
  </si>
  <si>
    <t>27.09.2023</t>
  </si>
  <si>
    <t>Karvy Data Management Services Limited</t>
  </si>
  <si>
    <t>15.09.2023</t>
  </si>
  <si>
    <t>13.12.2024</t>
  </si>
  <si>
    <t>Solar Voltaic Power Llp</t>
  </si>
  <si>
    <t>19.09.2023</t>
  </si>
  <si>
    <t>P.L. Industries Private Limited</t>
  </si>
  <si>
    <t>12.01.2024</t>
  </si>
  <si>
    <t>Ayursundra Hospitals (Guwahati) Private Limited</t>
  </si>
  <si>
    <t>12.03.2024</t>
  </si>
  <si>
    <t>Epitome Plast-O-Pack Private Limited</t>
  </si>
  <si>
    <t>02.05.2024</t>
  </si>
  <si>
    <t>Total (October- December, 2024)</t>
  </si>
  <si>
    <t>Total (Till December, 2024)</t>
  </si>
  <si>
    <t>Till September, 2024</t>
  </si>
  <si>
    <t>October - December, 2024</t>
  </si>
  <si>
    <t>Total as on December 31, 2024</t>
  </si>
  <si>
    <t>A School India Private Limited</t>
  </si>
  <si>
    <t>25.04.2022</t>
  </si>
  <si>
    <t>Deep Water Services India Limited</t>
  </si>
  <si>
    <t>27.03.2018</t>
  </si>
  <si>
    <t>Maurya Manpower Services Private Limited</t>
  </si>
  <si>
    <t>06.07.2022</t>
  </si>
  <si>
    <t>Bahula Infotech Private Limited</t>
  </si>
  <si>
    <t>Metro Management Services Private Limited</t>
  </si>
  <si>
    <t>31.01.2024</t>
  </si>
  <si>
    <t>Eci Infra Towers Company Private Limited</t>
  </si>
  <si>
    <t>Infiniti Techlab Llp</t>
  </si>
  <si>
    <t>07.07.2023</t>
  </si>
  <si>
    <t>Belgium Aluminium &amp; Glass Industries Private Limited</t>
  </si>
  <si>
    <t>D S R M Steels Private Limited</t>
  </si>
  <si>
    <t>12.06.2019</t>
  </si>
  <si>
    <t>Oxford Facilities Management</t>
  </si>
  <si>
    <t>30.12.2022</t>
  </si>
  <si>
    <t>Supersonic Dealcom Private Limited</t>
  </si>
  <si>
    <t>05.06.2024</t>
  </si>
  <si>
    <t>Danesita Phadnis Food Industries Limited</t>
  </si>
  <si>
    <t>23.02.2024</t>
  </si>
  <si>
    <t xml:space="preserve">G P Cottfab Pvt. Ltd. </t>
  </si>
  <si>
    <t>02.03.2021</t>
  </si>
  <si>
    <t>05.04.2024</t>
  </si>
  <si>
    <t>Royalpet Vanijya Private Limited</t>
  </si>
  <si>
    <t>27.06.2022</t>
  </si>
  <si>
    <t>19.03.2024</t>
  </si>
  <si>
    <t>Associated Appliances Limited</t>
  </si>
  <si>
    <t>03.02.2021</t>
  </si>
  <si>
    <t>Windcastle Exports Private Limited</t>
  </si>
  <si>
    <t>Rsj Developers Private Limited</t>
  </si>
  <si>
    <t>05.05.2022</t>
  </si>
  <si>
    <t>Chandra Net Limited</t>
  </si>
  <si>
    <t>24.01.2023</t>
  </si>
  <si>
    <t>Tristar Global Infrastructure Private Limited</t>
  </si>
  <si>
    <t>12.10.2020</t>
  </si>
  <si>
    <t>Shree Sai Rolling Mills India Limited</t>
  </si>
  <si>
    <t>Knd Engineering Technologies Ltd</t>
  </si>
  <si>
    <t>Harishankar Paper Products Private Limited</t>
  </si>
  <si>
    <t>11.11.2022</t>
  </si>
  <si>
    <t>03.01.2023</t>
  </si>
  <si>
    <t>Swift Shipping And Freight Logistics Private Limited</t>
  </si>
  <si>
    <t>20.11.2017</t>
  </si>
  <si>
    <t>16.12.2021</t>
  </si>
  <si>
    <t>Shree Sai Smelters India Limited</t>
  </si>
  <si>
    <t xml:space="preserve"> Biopac India Corporation Limited</t>
  </si>
  <si>
    <t>04.12.2020</t>
  </si>
  <si>
    <t>Leather World India Limited</t>
  </si>
  <si>
    <t>29.01.2019</t>
  </si>
  <si>
    <t>Best Deal Tv Private Limited</t>
  </si>
  <si>
    <t>02.02.2018</t>
  </si>
  <si>
    <t>10.09.2024</t>
  </si>
  <si>
    <t>Exclusive Overseas Private Limited</t>
  </si>
  <si>
    <t>27.09.2024</t>
  </si>
  <si>
    <t>Sai Krishnodaya Industries Private Limited</t>
  </si>
  <si>
    <t>Fizzy Foodlabs Private Limited</t>
  </si>
  <si>
    <t>12.03.2020</t>
  </si>
  <si>
    <t>19.12.2023</t>
  </si>
  <si>
    <t>Metaphor Exports Private Limited</t>
  </si>
  <si>
    <t>07.03.2019</t>
  </si>
  <si>
    <t>14.09.2024</t>
  </si>
  <si>
    <t xml:space="preserve"> Om Shakthi Renergies Limited</t>
  </si>
  <si>
    <t>25.11.2020</t>
  </si>
  <si>
    <t xml:space="preserve"> Katariya Pet Private Limited</t>
  </si>
  <si>
    <t>28.01.2022</t>
  </si>
  <si>
    <t>Royal Hygiene Care Private Limited</t>
  </si>
  <si>
    <t>21.01.2019</t>
  </si>
  <si>
    <t>Maxroth Impex Private Limited</t>
  </si>
  <si>
    <t>05.07.2019</t>
  </si>
  <si>
    <t xml:space="preserve">Taurus Exports Pvt. Ltd. </t>
  </si>
  <si>
    <t>18.02.2021</t>
  </si>
  <si>
    <t>Ideal Printographics Private Limited</t>
  </si>
  <si>
    <t>08.10.2020</t>
  </si>
  <si>
    <t xml:space="preserve">Misa Services Pvt. Ltd. </t>
  </si>
  <si>
    <t>22.02.2021</t>
  </si>
  <si>
    <t>06.05.2024</t>
  </si>
  <si>
    <t>Automotive Coaches &amp; Components Private Limited</t>
  </si>
  <si>
    <t>18.03.2022</t>
  </si>
  <si>
    <t xml:space="preserve">Adi Automotived Private Limited </t>
  </si>
  <si>
    <t>31.03.2023</t>
  </si>
  <si>
    <t>04.06.2024</t>
  </si>
  <si>
    <t xml:space="preserve">Harihar International Private Limited </t>
  </si>
  <si>
    <t xml:space="preserve">Rk Silk Mills (India) Limited </t>
  </si>
  <si>
    <t>21.02.2022</t>
  </si>
  <si>
    <t>23.07.2024</t>
  </si>
  <si>
    <t>Shree Sai Prakash Alloys Private Limited</t>
  </si>
  <si>
    <t>Fashion Equation Private Limited</t>
  </si>
  <si>
    <t>24.07.2023</t>
  </si>
  <si>
    <t>19.06.2023</t>
  </si>
  <si>
    <t>Micropower Technology Private Limited</t>
  </si>
  <si>
    <t>Mpl 2 Wheelers Private Limited</t>
  </si>
  <si>
    <t>Flexi Infotech Private Limited</t>
  </si>
  <si>
    <t>Shree Ambika Sugars Limited</t>
  </si>
  <si>
    <t>20.06.2022</t>
  </si>
  <si>
    <t>Slipcon Engineering Private Limited</t>
  </si>
  <si>
    <t>21.12.2022</t>
  </si>
  <si>
    <t>05.08.2024</t>
  </si>
  <si>
    <t xml:space="preserve">Notes: </t>
  </si>
  <si>
    <t xml:space="preserve">1. In 1119 resolved CDs, 200 applications in respect of avoidance transactions to the tune of ₹ 1.13 lakh crore have been pending before AA. </t>
  </si>
  <si>
    <t>2. CIRPs in 35 matters which yielded resolution plans and were reported earlier in this table have since moved into liquidation. The CIRPs have restarted in 24 cases and CIRPs in 2 matters, where liquidation orders were passed earlier, have yielded resolution plans.</t>
  </si>
  <si>
    <t>3. During the quarter, there are 12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</si>
  <si>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Based on 1013 cases where fair value has been estimated</t>
  </si>
  <si>
    <t>NA: Not available</t>
  </si>
  <si>
    <t>Part B: For October - December, 2024</t>
  </si>
  <si>
    <t>Krishna Premium Care Services Llp</t>
  </si>
  <si>
    <t>06.09.2023</t>
  </si>
  <si>
    <t>04.11.2024</t>
  </si>
  <si>
    <t>Gujarat Metallic Coal &amp; Coke Limited</t>
  </si>
  <si>
    <t>04.12.2024</t>
  </si>
  <si>
    <t>Trans-Fab Power Lndia Private Limited</t>
  </si>
  <si>
    <t>28.06.2023</t>
  </si>
  <si>
    <t>25.11.2024</t>
  </si>
  <si>
    <t>Bush Tea Co Pvt Ltd</t>
  </si>
  <si>
    <t>26.06.2023</t>
  </si>
  <si>
    <t>Shree Shankar Saw Mill Private Limited</t>
  </si>
  <si>
    <t>07.11.2024</t>
  </si>
  <si>
    <t>Speck Systems Limited</t>
  </si>
  <si>
    <t>18.11.2024</t>
  </si>
  <si>
    <t>Sri Panchajanya Power Private Limited</t>
  </si>
  <si>
    <t>05.03.2021</t>
  </si>
  <si>
    <t>Chiraag Vyapaar Pvt. Ltd</t>
  </si>
  <si>
    <t>30.08.2022</t>
  </si>
  <si>
    <t>Opto Infrrastructure Limited</t>
  </si>
  <si>
    <t>13.03.2024</t>
  </si>
  <si>
    <t>05.12.2024</t>
  </si>
  <si>
    <t>Nawa Engineers And Consultants Private Limited</t>
  </si>
  <si>
    <t>10.10.2018</t>
  </si>
  <si>
    <t>Sembmarine Kakinada Limited</t>
  </si>
  <si>
    <t>01.11.2021</t>
  </si>
  <si>
    <t>Esskay Motors Private Limited</t>
  </si>
  <si>
    <t>08.01.2018</t>
  </si>
  <si>
    <t>13.11.2024</t>
  </si>
  <si>
    <t>Raphael Engineering Private Limited</t>
  </si>
  <si>
    <t>05.04.2018</t>
  </si>
  <si>
    <t>Sonachi Industries Limited</t>
  </si>
  <si>
    <t>28.02.2019</t>
  </si>
  <si>
    <t>19.10.2024</t>
  </si>
  <si>
    <t>Yes Power &amp; Infrastructure Limited</t>
  </si>
  <si>
    <t>10.05.2019</t>
  </si>
  <si>
    <t>17.10.2024</t>
  </si>
  <si>
    <t xml:space="preserve">Advance Navotpad Surfactants Limited
</t>
  </si>
  <si>
    <t>09.08.2019</t>
  </si>
  <si>
    <t>19.11.2024</t>
  </si>
  <si>
    <t>Gths Retails Private Limited</t>
  </si>
  <si>
    <t>16.10.2019</t>
  </si>
  <si>
    <t>11.10.2024</t>
  </si>
  <si>
    <t>Rrc International Freight Services Limited</t>
  </si>
  <si>
    <t>22.10.2019</t>
  </si>
  <si>
    <t>21.11.2024</t>
  </si>
  <si>
    <t>Appsdaily Solutions Private Limited</t>
  </si>
  <si>
    <t>05.12.2019</t>
  </si>
  <si>
    <t xml:space="preserve">Shirpur Power Private Limited </t>
  </si>
  <si>
    <t>10.03.2021</t>
  </si>
  <si>
    <t>Poscho Steels Pvt. Ltd.</t>
  </si>
  <si>
    <t>23.03.2021</t>
  </si>
  <si>
    <t>Gm Agro Allied Private Limited</t>
  </si>
  <si>
    <t>15.04.2021</t>
  </si>
  <si>
    <t>Prescot Productions Private Limited</t>
  </si>
  <si>
    <t>02.09.2021</t>
  </si>
  <si>
    <t xml:space="preserve">Yashica Electronics Private Limited </t>
  </si>
  <si>
    <t>Tin Time Consultancy Private Limited</t>
  </si>
  <si>
    <t>Hitkari Packaging Private Limited</t>
  </si>
  <si>
    <t>10.01.2023</t>
  </si>
  <si>
    <t>Infro-Alliance Trading Private Limited</t>
  </si>
  <si>
    <t>Dynamic Hatcheries Private Limited</t>
  </si>
  <si>
    <t>26.11.2024</t>
  </si>
  <si>
    <t>Spark Green Energy (Satara) Limited</t>
  </si>
  <si>
    <t>28.07.2023</t>
  </si>
  <si>
    <t>Ariston Pharma Nova Tech Private Limited</t>
  </si>
  <si>
    <t>03.04.2024</t>
  </si>
  <si>
    <t>Stone Export House Private Limited</t>
  </si>
  <si>
    <t>Bihar E-Governance Services &amp; Technologies Limited</t>
  </si>
  <si>
    <t>Note: '-' means no value; *Claims pertain to CIRP period</t>
  </si>
  <si>
    <t xml:space="preserve">0 means an amount below two decimals </t>
  </si>
  <si>
    <t>$ indicates sale as going concern</t>
  </si>
  <si>
    <t>NA means Not Applicable</t>
  </si>
  <si>
    <t>Till Sept, 2024</t>
  </si>
  <si>
    <t>Oct- Dec, 2024</t>
  </si>
  <si>
    <t>2707*</t>
  </si>
  <si>
    <t>1274 Liquidations where Final Report Submitted*</t>
  </si>
  <si>
    <t>13140.47#</t>
  </si>
  <si>
    <t>Ongoing 1433 Liquidations**</t>
  </si>
  <si>
    <t>51291.34***</t>
  </si>
  <si>
    <t>*Data reconciliation pending in 144 cases
# Inclusive of unclaimed proceeds of Rs.12.97 crore under liquidation.
** Data for other ongoing liquidations is awaited.
***Out of 1433 ongoing cases, liquidation value of only 1165 CDs is available. Liquidation value of 754 CDs taken during liquidation process is Rs.40,403.34 crore and liquidation value of rest of the 411 CDs captured during CIRP is Rs.10888 crore.</t>
  </si>
  <si>
    <t>3079#</t>
  </si>
  <si>
    <t>Notes:
* Paid up capital is not available in case of eleven companies as they are limited by guarantee companies where there exist no shareholders and paid-up capital.
** Data of 5 Final Report cases is awaited.
*** For ongoing liquidations, data is not available
# Assets of 373 cases are available.</t>
  </si>
  <si>
    <t>Part A: For Prior Period (Till September 2024)</t>
  </si>
  <si>
    <t>Shivshankar Niwas Private Limited</t>
  </si>
  <si>
    <t>19.11.2019</t>
  </si>
  <si>
    <t xml:space="preserve">                             -   </t>
  </si>
  <si>
    <t>Secunderabad Hospital Private Limited</t>
  </si>
  <si>
    <t>21.11.2020</t>
  </si>
  <si>
    <t>Emmsons Dyes Trading Company Private Limited</t>
  </si>
  <si>
    <t>Kidz Router Private Limited</t>
  </si>
  <si>
    <t>10.07.2021</t>
  </si>
  <si>
    <t>Agm Capital India Private Limited</t>
  </si>
  <si>
    <t>03.10.2024</t>
  </si>
  <si>
    <t>Mudita Ventures Private Limited</t>
  </si>
  <si>
    <t>Paarkadel Ballast Technology Private Limited</t>
  </si>
  <si>
    <t>Green World Projects Private Limited</t>
  </si>
  <si>
    <t>08.10.2024</t>
  </si>
  <si>
    <t>Xtx Securities Private Limited</t>
  </si>
  <si>
    <t>09.10.2024</t>
  </si>
  <si>
    <t>S.V.C Estates Private Limited</t>
  </si>
  <si>
    <t>15.02.2024</t>
  </si>
  <si>
    <t xml:space="preserve"> Rajsuraj Fincap Private Limited </t>
  </si>
  <si>
    <t>21.10.2024</t>
  </si>
  <si>
    <t>E Com Logistics Private Limited</t>
  </si>
  <si>
    <t>Ms Merchandisers Private Limited</t>
  </si>
  <si>
    <t>21.10.2021</t>
  </si>
  <si>
    <t>Doc Medical Services Private Limited</t>
  </si>
  <si>
    <t>15.02.2020</t>
  </si>
  <si>
    <t>Aimia India Loyalty Management Private Limited</t>
  </si>
  <si>
    <t>21.04.2022</t>
  </si>
  <si>
    <t>Formel D India Private Limited</t>
  </si>
  <si>
    <t>Systopia India Private Limited</t>
  </si>
  <si>
    <t>27.04.2023</t>
  </si>
  <si>
    <t>Iplast Industries Private Limited</t>
  </si>
  <si>
    <t>22.01.2024</t>
  </si>
  <si>
    <t>Ectosense India Private Limited</t>
  </si>
  <si>
    <t>14.11.2022</t>
  </si>
  <si>
    <t>Bangalore Airport Rail Link Limited</t>
  </si>
  <si>
    <t>Weld-Aids Private Limited</t>
  </si>
  <si>
    <t>Kabbage India Private Limited</t>
  </si>
  <si>
    <t>19.07.2024</t>
  </si>
  <si>
    <t xml:space="preserve">                                   -   </t>
  </si>
  <si>
    <t>Footprint Ventures Trustee Company Private Limited</t>
  </si>
  <si>
    <t>13.12.2022</t>
  </si>
  <si>
    <t>Footprint Ventures Consultancy Private Limited</t>
  </si>
  <si>
    <t>28.11.2022</t>
  </si>
  <si>
    <t>Suguna Fincorp Private Limited</t>
  </si>
  <si>
    <t>Xdoc Works Private Limited</t>
  </si>
  <si>
    <t>02.05.2023</t>
  </si>
  <si>
    <t>09.11.2024</t>
  </si>
  <si>
    <t>Unfors Raysafe (India) Private Limited</t>
  </si>
  <si>
    <t>23.03.2023</t>
  </si>
  <si>
    <t>Skava Systems Private Limited</t>
  </si>
  <si>
    <t>Central Railside Warehouse Company Limited</t>
  </si>
  <si>
    <t>15.04.2024</t>
  </si>
  <si>
    <t>Quadricap Advisors Private Limited</t>
  </si>
  <si>
    <t>01.08.2022</t>
  </si>
  <si>
    <t>Kris Sumeru Investments Private Limited</t>
  </si>
  <si>
    <t>28.11.2024</t>
  </si>
  <si>
    <t>Kalvir Realty Private Limited</t>
  </si>
  <si>
    <t>29.11.2024</t>
  </si>
  <si>
    <t>Ecovia Tech Private Limited</t>
  </si>
  <si>
    <t>06.02.2023</t>
  </si>
  <si>
    <t>Finaxar Technology Solutions Private Limited</t>
  </si>
  <si>
    <t>22.03.2024</t>
  </si>
  <si>
    <t xml:space="preserve"> Sambodhi Healthcare Private Limited</t>
  </si>
  <si>
    <t xml:space="preserve"> Frontline Wind Energy Private Limited</t>
  </si>
  <si>
    <t>19.02.2024</t>
  </si>
  <si>
    <t>Conssul Real Estate Bengaluru Private Limited</t>
  </si>
  <si>
    <t>28.02.2024</t>
  </si>
  <si>
    <t>Clintec Cro Services (India) Private Limited</t>
  </si>
  <si>
    <t>Takusho India Design Consultants Private Limited</t>
  </si>
  <si>
    <t>03.03.2020</t>
  </si>
  <si>
    <t>Spi Finance And Investments Private Limited</t>
  </si>
  <si>
    <t>02.08.2021</t>
  </si>
  <si>
    <t>Phonepe Wealth Private Limited</t>
  </si>
  <si>
    <t>24.08.2022</t>
  </si>
  <si>
    <t>Finvault Account Aggregator Services Private Limited</t>
  </si>
  <si>
    <t>Vadodara Securities Private Limited</t>
  </si>
  <si>
    <t>Virtustream Security Solutions Private Limited</t>
  </si>
  <si>
    <t>05.02.2021</t>
  </si>
  <si>
    <t>Boltell Infomedia Private Limited</t>
  </si>
  <si>
    <t>Total (October-December, 2024)</t>
  </si>
  <si>
    <t>Notes: '0' means an amount below two decimals;
 '-' means no value
# Data awaited</t>
  </si>
  <si>
    <t>Note: The data are provisional. These are revised on a continuous basis as further information is received.
Debt data not available in 633 cases.</t>
  </si>
  <si>
    <t xml:space="preserve"># Excluding 1320 AFAs which are expired / not renewed.
 NA: Not Applicable.
</t>
  </si>
  <si>
    <t>IOV: IOV Registered Valuers Foundation</t>
  </si>
  <si>
    <t>ICSI: ICSI Registered Valuers Organisation</t>
  </si>
  <si>
    <t>ICMAI: ICMAI Registered Valuers Organisation</t>
  </si>
  <si>
    <t>ICAI: ICAI Registered Valuers Organisation</t>
  </si>
  <si>
    <t>PVAI: PVAI Valuation Professional Organisation</t>
  </si>
  <si>
    <t>CVSRTA: CVSRTA Registered Valuers Association</t>
  </si>
  <si>
    <t>CEV: CEV Integral Appraisers Foundation</t>
  </si>
  <si>
    <t>DJF: Divya Jyoti Foundation</t>
  </si>
  <si>
    <t>IBVA: International Business Valuers Association</t>
  </si>
  <si>
    <t>AIVA: All India Valuers Association</t>
  </si>
  <si>
    <t>AaRVF: Assessors and Registered Valuers foundation</t>
  </si>
  <si>
    <t>ACVA: Association of Certified Valuators and Analysts*</t>
  </si>
  <si>
    <t>Jul-Sep, 2024</t>
  </si>
  <si>
    <t>Outcome of CIRPs, initiated Stakeholder-wise, as on December 31,2024</t>
  </si>
  <si>
    <t>Table : Corporate Insolvency Resolution Process</t>
  </si>
  <si>
    <t>This E-Newsletter includes the tables, charts, and underlying data from the Quarterly Newsletter of Insolvency and Bankrupty Board of India, October - December, 2024, Vol. 33. When using the data, please refer to the Insolvency and Banruptcy News, October - December, 2024, Vol. 33.</t>
  </si>
  <si>
    <t>Sectoral Distribution of CIRPs as on December 31, 2024</t>
  </si>
  <si>
    <t>6434.16 *</t>
  </si>
  <si>
    <t>Table 2: Sectoral Distribution of CIRPs as on December 31, 2024</t>
  </si>
  <si>
    <t>Table 3: Outcome of CIRPs initiated Stakeholder-wise, as on December 31, 2024</t>
  </si>
  <si>
    <t>Table 4 : Ratio of Resolution and Liquidation orders</t>
  </si>
  <si>
    <t>Table 5: Year-wise and Stakeholder-wise Initiation of CIRPs</t>
  </si>
  <si>
    <t>Table 6: Average Time for approval of Resolution Plans / Orders For Liquidation</t>
  </si>
  <si>
    <t>Table 7 : Status of ongoing CIRPs as on December 31, 2024</t>
  </si>
  <si>
    <t>Table 8: CIRPs yielding Resolution Plans</t>
  </si>
  <si>
    <t>Table 9: Details of Large Cases as on September 30, 2024</t>
  </si>
  <si>
    <t>Table 10: Details of resolution plans approved for FiSPs</t>
  </si>
  <si>
    <t>Table 11 : Closure of CIRPs by Withdrawal till December 31, 2024</t>
  </si>
  <si>
    <t>Table 12: Mode of Closure of Liquidation Processes</t>
  </si>
  <si>
    <t>Table 13 : Status of Liquidation Processes as on December 31, 2024</t>
  </si>
  <si>
    <t>Table 14: Details of Closed Liquidations</t>
  </si>
  <si>
    <t>Table 15 : Reasons for Liquidations</t>
  </si>
  <si>
    <t>Table 16: Claims in Liquidation Process</t>
  </si>
  <si>
    <t>Table 17: Commencement of Voluntary Liquidations till December 31, 2024</t>
  </si>
  <si>
    <t>Table 18 : Status of Voluntary Liquidations as on December 31, 2024</t>
  </si>
  <si>
    <t>Table 19 : Reasons For Voluntary Liquidations</t>
  </si>
  <si>
    <t>Table 20: Details of Voluntary Liquidations (Excluding Withdrawals)</t>
  </si>
  <si>
    <t>Table 21: Realisations under Voluntary Liquidation</t>
  </si>
  <si>
    <t>Table 22: Corporate Liquidation Accounts as on December 31, 2024</t>
  </si>
  <si>
    <t xml:space="preserve">Table 23: List of ongoing cases for PPIRP as on December 31, 2024 </t>
  </si>
  <si>
    <t>Table 24: Details of Avoidance Applications and Disposal</t>
  </si>
  <si>
    <t xml:space="preserve">Table 25: Insolvency Resolution of Personal Guarantors </t>
  </si>
  <si>
    <t>Table 26: Status of filed applications for initiation of insolvency resolution process of PGs to CDs</t>
  </si>
  <si>
    <t>Table 27: Registered IPs and AFAs as on December 31, 2024</t>
  </si>
  <si>
    <t xml:space="preserve">Table 28: Registration and Cancellation of Registrations of IPs </t>
  </si>
  <si>
    <t>Table 29: Distribution of IPs as per their eligibility as on December 31, 2024</t>
  </si>
  <si>
    <t>Table 30: Age Profile of Ips (individual) as on December 31, 2024</t>
  </si>
  <si>
    <t>Table 31: Replacement of IRP with RP as on December 31, 2024</t>
  </si>
  <si>
    <t>Table 32: IPEs as on December 31, 2024</t>
  </si>
  <si>
    <t>Table 33: Activities by IPAs</t>
  </si>
  <si>
    <t>Table 34: CPE hours earned by the IPs</t>
  </si>
  <si>
    <t>Table 35: Details of information with NeSL</t>
  </si>
  <si>
    <t>Table 36: Registered Valuers as on December 31, 2024</t>
  </si>
  <si>
    <t>Table 37: Registered Valuers (Entities) as on December 31, 2024</t>
  </si>
  <si>
    <t>Table 38: Registration of RVs till December 31, 2024</t>
  </si>
  <si>
    <t>Table 39: Region Wise Registered Valuers as on December 31, 2024</t>
  </si>
  <si>
    <t>Table 40: Age profile of RVs as on December 31, 2024</t>
  </si>
  <si>
    <t>Year-wise and Stakeholder-wise Initiation of CIRPs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</si>
</sst>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0;[Red]0.00"/>
    <numFmt numFmtId="165" formatCode="[$-14009]dd/mm/yy;@"/>
    <numFmt numFmtId="166" formatCode="dd\-mm\-yy"/>
    <numFmt numFmtId="167" formatCode="dd\-mm\-yyyy;@"/>
    <numFmt numFmtId="168" formatCode="_ * #,##0_ ;_ * \-#,##0_ ;_ * &quot;-&quot;??_ ;_ @_ "/>
  </numFmts>
  <fonts count="58"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color rgb="FF000000"/>
      <name val="Times New Roman"/>
      <family val="1"/>
    </font>
    <font>
      <b/>
      <sz val="10"/>
      <color theme="1"/>
      <name val="Calibri"/>
      <family val="2"/>
      <scheme val="minor"/>
    </font>
    <font>
      <u/>
      <sz val="11"/>
      <color theme="10"/>
      <name val="Times New Roman"/>
      <family val="1"/>
    </font>
    <font>
      <b/>
      <sz val="9"/>
      <color rgb="FF000000"/>
      <name val="Times New Roman"/>
      <family val="1"/>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FF"/>
        <bgColor rgb="FF000000"/>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cellStyleXfs>
  <cellXfs count="529">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1" fillId="0" borderId="0" xfId="0" applyFont="1" applyAlignment="1">
      <alignment vertical="center" wrapText="1"/>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7" fillId="0" borderId="0" xfId="0" applyFont="1" applyAlignment="1">
      <alignment vertical="center" wrapText="1"/>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horizontal="right" vertical="top"/>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3" fillId="0" borderId="7" xfId="0" applyFont="1" applyBorder="1" applyAlignment="1">
      <alignment vertical="top"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11" fillId="5" borderId="2" xfId="0" applyNumberFormat="1" applyFont="1" applyFill="1" applyBorder="1" applyAlignment="1">
      <alignment horizontal="right" vertical="top" wrapText="1"/>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4" xfId="0" applyFont="1" applyBorder="1" applyAlignment="1">
      <alignment horizontal="left" vertical="top"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2" fillId="0" borderId="0" xfId="0" applyFont="1"/>
    <xf numFmtId="0" fontId="3" fillId="6" borderId="0" xfId="0" applyFont="1" applyFill="1"/>
    <xf numFmtId="0" fontId="3" fillId="0" borderId="0" xfId="0" applyFont="1" applyAlignment="1">
      <alignment horizontal="left" vertical="center"/>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0" fontId="53" fillId="0" borderId="7" xfId="0" applyFont="1" applyBorder="1" applyAlignment="1">
      <alignment horizontal="left" vertical="top"/>
    </xf>
    <xf numFmtId="0" fontId="4" fillId="0" borderId="0" xfId="0" applyFont="1" applyAlignment="1">
      <alignment horizontal="justify" vertical="top"/>
    </xf>
    <xf numFmtId="2" fontId="5" fillId="5" borderId="2" xfId="0" applyNumberFormat="1" applyFont="1" applyFill="1" applyBorder="1" applyAlignment="1">
      <alignment horizontal="right" vertical="top" wrapText="1"/>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3" fillId="6" borderId="0" xfId="0" applyFont="1" applyFill="1" applyAlignment="1">
      <alignment horizontal="left" vertical="center"/>
    </xf>
    <xf numFmtId="0" fontId="17" fillId="0" borderId="0" xfId="0" applyFont="1" applyAlignment="1">
      <alignment horizontal="right" vertical="center"/>
    </xf>
    <xf numFmtId="0" fontId="19" fillId="0" borderId="0" xfId="0" applyFont="1" applyAlignment="1">
      <alignment horizontal="left" vertical="top" wrapText="1"/>
    </xf>
    <xf numFmtId="10" fontId="7" fillId="0" borderId="0" xfId="0" applyNumberFormat="1" applyFont="1" applyAlignment="1">
      <alignment horizontal="right" vertical="top" wrapText="1"/>
    </xf>
    <xf numFmtId="0" fontId="7" fillId="0" borderId="0" xfId="0" applyFont="1" applyAlignment="1">
      <alignment horizontal="center" vertical="top" wrapText="1"/>
    </xf>
    <xf numFmtId="0" fontId="5" fillId="5" borderId="2" xfId="0" applyFont="1" applyFill="1" applyBorder="1" applyAlignment="1">
      <alignment horizontal="right" vertical="center" wrapText="1"/>
    </xf>
    <xf numFmtId="10" fontId="7" fillId="0" borderId="0" xfId="1" applyNumberFormat="1" applyFont="1" applyAlignment="1">
      <alignment horizontal="right" vertical="top" wrapText="1"/>
    </xf>
    <xf numFmtId="0" fontId="31" fillId="0" borderId="0" xfId="0" applyFont="1" applyAlignment="1">
      <alignment horizontal="right" vertical="center" wrapText="1"/>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166" fontId="7" fillId="0" borderId="0" xfId="0" applyNumberFormat="1" applyFont="1" applyAlignment="1">
      <alignment horizontal="center" vertical="top" wrapText="1"/>
    </xf>
    <xf numFmtId="0" fontId="3" fillId="0" borderId="7" xfId="0" applyFont="1" applyBorder="1" applyAlignment="1">
      <alignment horizontal="right" vertical="top" wrapText="1"/>
    </xf>
    <xf numFmtId="0" fontId="8" fillId="0" borderId="7" xfId="0" applyFont="1" applyBorder="1" applyAlignment="1">
      <alignment horizontal="right"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10" xfId="0" applyNumberFormat="1" applyFont="1" applyBorder="1" applyAlignment="1">
      <alignment horizontal="right" vertical="center"/>
    </xf>
    <xf numFmtId="0" fontId="11" fillId="5" borderId="0" xfId="0" applyFont="1" applyFill="1" applyAlignment="1">
      <alignment horizontal="center" vertical="top" wrapText="1"/>
    </xf>
    <xf numFmtId="0" fontId="7" fillId="3" borderId="0" xfId="0" applyFont="1" applyFill="1" applyAlignment="1">
      <alignment horizontal="left" vertical="top" wrapText="1"/>
    </xf>
    <xf numFmtId="0" fontId="5" fillId="5" borderId="0" xfId="0" applyFont="1" applyFill="1" applyAlignment="1">
      <alignment horizontal="left" vertical="top" wrapText="1"/>
    </xf>
    <xf numFmtId="0" fontId="10" fillId="5" borderId="0" xfId="0" applyFont="1" applyFill="1" applyAlignment="1">
      <alignment horizontal="right" vertical="center" wrapText="1"/>
    </xf>
    <xf numFmtId="0" fontId="3" fillId="0" borderId="0" xfId="0" applyFont="1" applyAlignment="1">
      <alignment horizontal="center" vertical="top"/>
    </xf>
    <xf numFmtId="0" fontId="52" fillId="0" borderId="0" xfId="0" applyFont="1" applyAlignment="1">
      <alignment horizontal="center" vertical="top"/>
    </xf>
    <xf numFmtId="0" fontId="52" fillId="0" borderId="0" xfId="0" applyFont="1" applyAlignment="1">
      <alignment vertical="top"/>
    </xf>
    <xf numFmtId="165" fontId="52" fillId="0" borderId="0" xfId="0" applyNumberFormat="1" applyFont="1" applyAlignment="1">
      <alignmen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13" fillId="0" borderId="7" xfId="0" applyFont="1" applyBorder="1" applyAlignment="1">
      <alignment horizontal="center" vertical="center" wrapText="1"/>
    </xf>
    <xf numFmtId="0" fontId="54" fillId="0" borderId="0" xfId="0" applyFont="1" applyAlignment="1">
      <alignment horizontal="left" vertical="center" wrapText="1" indent="2"/>
    </xf>
    <xf numFmtId="0" fontId="54" fillId="0" borderId="0" xfId="0" applyFont="1" applyAlignment="1">
      <alignment horizontal="right" vertical="center" wrapText="1"/>
    </xf>
    <xf numFmtId="0" fontId="54" fillId="0" borderId="0" xfId="0" applyFont="1" applyAlignment="1">
      <alignment horizontal="left" vertical="top" wrapText="1" indent="2"/>
    </xf>
    <xf numFmtId="0" fontId="54" fillId="0" borderId="5" xfId="0" applyFont="1" applyBorder="1" applyAlignment="1">
      <alignment horizontal="right" vertical="center" wrapText="1"/>
    </xf>
    <xf numFmtId="0" fontId="13" fillId="0" borderId="6" xfId="0" applyFont="1" applyBorder="1" applyAlignment="1">
      <alignment vertical="center" wrapText="1"/>
    </xf>
    <xf numFmtId="0" fontId="54" fillId="0" borderId="0" xfId="0" applyFont="1" applyAlignment="1">
      <alignment vertical="top" wrapText="1"/>
    </xf>
    <xf numFmtId="0" fontId="1" fillId="0" borderId="7" xfId="0" applyFont="1" applyBorder="1" applyAlignment="1">
      <alignment horizontal="right" vertical="center" wrapText="1"/>
    </xf>
    <xf numFmtId="0" fontId="54" fillId="0" borderId="0" xfId="0" applyFont="1" applyAlignment="1">
      <alignment vertical="center" wrapText="1"/>
    </xf>
    <xf numFmtId="0" fontId="13" fillId="0" borderId="5" xfId="0" applyFont="1" applyBorder="1" applyAlignment="1">
      <alignment horizontal="center" vertical="center"/>
    </xf>
    <xf numFmtId="165"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0" fontId="10" fillId="5" borderId="0" xfId="0" applyFont="1" applyFill="1" applyAlignment="1">
      <alignment horizontal="center" vertical="top" wrapText="1"/>
    </xf>
    <xf numFmtId="14" fontId="3" fillId="0" borderId="0" xfId="0" applyNumberFormat="1" applyFont="1" applyAlignment="1">
      <alignment horizontal="center" vertical="top" wrapText="1"/>
    </xf>
    <xf numFmtId="0" fontId="3" fillId="0" borderId="5" xfId="0" applyFont="1" applyBorder="1" applyAlignment="1">
      <alignment vertical="top" wrapText="1"/>
    </xf>
    <xf numFmtId="0" fontId="3" fillId="0" borderId="5" xfId="0" applyFont="1" applyBorder="1" applyAlignment="1">
      <alignment vertical="center"/>
    </xf>
    <xf numFmtId="0" fontId="3" fillId="0" borderId="5" xfId="0" applyFont="1" applyBorder="1" applyAlignment="1">
      <alignment vertical="top"/>
    </xf>
    <xf numFmtId="0" fontId="3" fillId="0" borderId="5" xfId="0" applyFont="1" applyBorder="1"/>
    <xf numFmtId="0" fontId="3" fillId="0" borderId="5" xfId="0" applyFont="1" applyBorder="1" applyAlignment="1">
      <alignment horizontal="center" vertical="top" wrapText="1"/>
    </xf>
    <xf numFmtId="0" fontId="3" fillId="0" borderId="5" xfId="0" applyFont="1" applyBorder="1" applyAlignment="1">
      <alignment horizontal="left" vertical="top" wrapText="1"/>
    </xf>
    <xf numFmtId="14" fontId="3" fillId="0" borderId="5" xfId="0" applyNumberFormat="1" applyFont="1" applyBorder="1" applyAlignment="1">
      <alignment horizontal="center" vertical="top" wrapText="1"/>
    </xf>
    <xf numFmtId="0" fontId="36" fillId="3" borderId="0" xfId="2" applyFont="1" applyFill="1" applyAlignment="1">
      <alignment horizontal="center" wrapText="1"/>
    </xf>
    <xf numFmtId="0" fontId="10" fillId="0" borderId="6" xfId="0" applyFont="1" applyBorder="1" applyAlignment="1">
      <alignment horizontal="right" vertical="center" wrapText="1"/>
    </xf>
    <xf numFmtId="2" fontId="3" fillId="0" borderId="0" xfId="0" applyNumberFormat="1" applyFont="1"/>
    <xf numFmtId="165" fontId="3" fillId="0" borderId="0" xfId="0" applyNumberFormat="1" applyFont="1" applyAlignment="1">
      <alignment vertical="top"/>
    </xf>
    <xf numFmtId="2" fontId="3" fillId="0" borderId="0" xfId="0" applyNumberFormat="1" applyFont="1" applyAlignment="1">
      <alignment horizontal="right" vertical="top" indent="1"/>
    </xf>
    <xf numFmtId="2" fontId="3" fillId="0" borderId="0" xfId="0" applyNumberFormat="1" applyFont="1" applyAlignment="1">
      <alignment horizontal="right" vertical="top"/>
    </xf>
    <xf numFmtId="0" fontId="55" fillId="0" borderId="0" xfId="0" applyFont="1" applyAlignment="1">
      <alignment vertical="top"/>
    </xf>
    <xf numFmtId="165" fontId="3" fillId="0" borderId="7" xfId="0" applyNumberFormat="1" applyFont="1" applyBorder="1" applyAlignment="1">
      <alignment vertical="top"/>
    </xf>
    <xf numFmtId="2" fontId="3" fillId="0" borderId="7" xfId="0" applyNumberFormat="1" applyFont="1" applyBorder="1" applyAlignment="1">
      <alignment horizontal="right" vertical="top"/>
    </xf>
    <xf numFmtId="0" fontId="3" fillId="0" borderId="6" xfId="0" applyFont="1" applyBorder="1" applyAlignment="1">
      <alignment vertical="top"/>
    </xf>
    <xf numFmtId="165" fontId="3" fillId="0" borderId="6" xfId="0" applyNumberFormat="1" applyFont="1" applyBorder="1" applyAlignment="1">
      <alignment vertical="top"/>
    </xf>
    <xf numFmtId="2" fontId="3" fillId="0" borderId="6" xfId="0" applyNumberFormat="1" applyFont="1" applyBorder="1" applyAlignment="1">
      <alignment horizontal="right" vertical="top"/>
    </xf>
    <xf numFmtId="0" fontId="3" fillId="0" borderId="0" xfId="0" applyFont="1" applyAlignment="1">
      <alignment horizontal="justify" vertical="center"/>
    </xf>
    <xf numFmtId="14" fontId="19" fillId="0" borderId="0" xfId="0" applyNumberFormat="1" applyFont="1" applyAlignment="1">
      <alignment horizontal="center" vertical="top"/>
    </xf>
    <xf numFmtId="2" fontId="19" fillId="0" borderId="0" xfId="5" applyNumberFormat="1" applyFont="1" applyFill="1" applyBorder="1" applyAlignment="1">
      <alignment vertical="top"/>
    </xf>
    <xf numFmtId="167" fontId="19" fillId="0" borderId="0" xfId="0" applyNumberFormat="1" applyFont="1" applyAlignment="1">
      <alignment horizontal="center" vertical="top"/>
    </xf>
    <xf numFmtId="14" fontId="19" fillId="0" borderId="0" xfId="0" applyNumberFormat="1" applyFont="1" applyAlignment="1">
      <alignment horizontal="center" vertical="top" wrapText="1"/>
    </xf>
    <xf numFmtId="2" fontId="19" fillId="0" borderId="0" xfId="5" applyNumberFormat="1" applyFont="1" applyBorder="1" applyAlignment="1">
      <alignment vertical="top"/>
    </xf>
    <xf numFmtId="2" fontId="19" fillId="0" borderId="0" xfId="0" applyNumberFormat="1" applyFont="1" applyAlignment="1">
      <alignment vertical="top"/>
    </xf>
    <xf numFmtId="168" fontId="19" fillId="0" borderId="0" xfId="5" applyNumberFormat="1" applyFont="1" applyFill="1" applyBorder="1" applyAlignment="1">
      <alignment vertical="top"/>
    </xf>
    <xf numFmtId="0" fontId="19" fillId="0" borderId="0" xfId="0" applyFont="1" applyAlignment="1">
      <alignment horizontal="center" vertical="top"/>
    </xf>
    <xf numFmtId="0" fontId="7" fillId="0" borderId="0" xfId="0" applyFont="1" applyAlignment="1">
      <alignment vertical="center"/>
    </xf>
    <xf numFmtId="0" fontId="19" fillId="0" borderId="5" xfId="0" applyFont="1" applyBorder="1" applyAlignment="1">
      <alignment horizontal="center" vertical="top"/>
    </xf>
    <xf numFmtId="0" fontId="19" fillId="0" borderId="5" xfId="0" applyFont="1" applyBorder="1" applyAlignment="1">
      <alignment vertical="top"/>
    </xf>
    <xf numFmtId="14" fontId="19" fillId="0" borderId="5" xfId="0" applyNumberFormat="1" applyFont="1" applyBorder="1" applyAlignment="1">
      <alignment horizontal="center" vertical="top"/>
    </xf>
    <xf numFmtId="2" fontId="19" fillId="0" borderId="5" xfId="5" applyNumberFormat="1" applyFont="1" applyFill="1" applyBorder="1" applyAlignment="1">
      <alignment vertical="top"/>
    </xf>
    <xf numFmtId="2" fontId="19" fillId="0" borderId="5" xfId="5" applyNumberFormat="1" applyFont="1" applyBorder="1" applyAlignment="1">
      <alignment vertical="top"/>
    </xf>
    <xf numFmtId="0" fontId="3" fillId="11" borderId="0" xfId="0" applyFont="1" applyFill="1" applyAlignment="1">
      <alignment vertical="center"/>
    </xf>
    <xf numFmtId="14" fontId="3" fillId="11" borderId="0" xfId="0" applyNumberFormat="1" applyFont="1" applyFill="1" applyAlignment="1">
      <alignment horizontal="center" vertical="center" wrapText="1"/>
    </xf>
    <xf numFmtId="14" fontId="3" fillId="0" borderId="0" xfId="0" applyNumberFormat="1" applyFont="1" applyAlignment="1">
      <alignment horizontal="center" vertical="center" wrapText="1"/>
    </xf>
    <xf numFmtId="0" fontId="11" fillId="4" borderId="7" xfId="0" applyFont="1" applyFill="1" applyBorder="1" applyAlignment="1">
      <alignment horizontal="right" vertical="center"/>
    </xf>
    <xf numFmtId="4" fontId="11" fillId="4" borderId="6" xfId="0" applyNumberFormat="1" applyFont="1" applyFill="1" applyBorder="1" applyAlignment="1">
      <alignment horizontal="right" vertical="center"/>
    </xf>
    <xf numFmtId="0" fontId="11" fillId="4" borderId="6" xfId="0" applyFont="1" applyFill="1" applyBorder="1" applyAlignment="1">
      <alignment horizontal="right" vertical="center"/>
    </xf>
    <xf numFmtId="0" fontId="30" fillId="5" borderId="3" xfId="0" applyFont="1" applyFill="1" applyBorder="1" applyAlignment="1">
      <alignment horizontal="center" vertical="center" wrapText="1"/>
    </xf>
    <xf numFmtId="0" fontId="30" fillId="5" borderId="3" xfId="0" applyFont="1" applyFill="1" applyBorder="1" applyAlignment="1">
      <alignment horizontal="center" vertical="center"/>
    </xf>
    <xf numFmtId="0" fontId="31" fillId="5" borderId="3" xfId="0" applyFont="1" applyFill="1" applyBorder="1" applyAlignment="1">
      <alignment horizontal="center" vertical="top" wrapText="1"/>
    </xf>
    <xf numFmtId="0" fontId="31" fillId="5" borderId="3" xfId="2" applyFont="1" applyFill="1" applyBorder="1" applyAlignment="1">
      <alignment horizontal="center" vertical="top" wrapText="1"/>
    </xf>
    <xf numFmtId="0" fontId="1" fillId="5" borderId="3" xfId="0" applyFont="1" applyFill="1" applyBorder="1" applyAlignment="1">
      <alignment horizontal="center"/>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56" fillId="0" borderId="14" xfId="2" applyFont="1" applyBorder="1" applyAlignment="1">
      <alignment horizontal="left"/>
    </xf>
    <xf numFmtId="0" fontId="56" fillId="0" borderId="15" xfId="2" applyFont="1" applyBorder="1" applyAlignment="1">
      <alignment horizontal="left"/>
    </xf>
    <xf numFmtId="0" fontId="56" fillId="0" borderId="16" xfId="2" applyFont="1" applyBorder="1" applyAlignment="1">
      <alignment horizontal="left"/>
    </xf>
    <xf numFmtId="0" fontId="56" fillId="0" borderId="3" xfId="2" applyFont="1" applyFill="1" applyBorder="1"/>
    <xf numFmtId="0" fontId="56" fillId="0" borderId="3" xfId="2" applyFont="1" applyBorder="1"/>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3" xfId="0" applyFont="1" applyFill="1" applyBorder="1" applyAlignment="1">
      <alignment horizontal="center" vertical="center"/>
    </xf>
    <xf numFmtId="0" fontId="37" fillId="5" borderId="3" xfId="2" applyFont="1" applyFill="1" applyBorder="1" applyAlignment="1">
      <alignment horizontal="left"/>
    </xf>
    <xf numFmtId="0" fontId="31" fillId="0" borderId="0" xfId="2" applyFont="1" applyFill="1" applyBorder="1" applyAlignment="1">
      <alignment horizontal="left"/>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0" xfId="0" applyFont="1" applyAlignment="1">
      <alignment horizontal="left" vertical="top" wrapText="1"/>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1" xfId="0" applyFont="1" applyFill="1" applyBorder="1" applyAlignment="1">
      <alignment horizontal="left" vertical="top" wrapText="1"/>
    </xf>
    <xf numFmtId="0" fontId="36" fillId="9" borderId="0" xfId="2" applyFont="1" applyFill="1" applyAlignment="1">
      <alignment horizontal="center" wrapText="1"/>
    </xf>
    <xf numFmtId="0" fontId="12" fillId="2" borderId="0" xfId="0" applyFont="1" applyFill="1" applyAlignment="1">
      <alignment horizontal="left" vertical="center" wrapText="1"/>
    </xf>
    <xf numFmtId="0" fontId="45" fillId="3" borderId="0" xfId="0" applyFont="1" applyFill="1" applyAlignment="1">
      <alignment horizontal="center" vertical="top" wrapText="1"/>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32" fillId="9" borderId="0" xfId="2" applyFont="1" applyFill="1" applyAlignment="1">
      <alignment horizontal="center" wrapText="1"/>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5" borderId="0" xfId="0" applyFont="1" applyFill="1" applyAlignment="1">
      <alignment horizontal="center" vertical="center"/>
    </xf>
    <xf numFmtId="0" fontId="13" fillId="6" borderId="0" xfId="0" applyFont="1" applyFill="1" applyAlignment="1">
      <alignment horizontal="left" vertic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 xfId="0" applyFont="1" applyFill="1" applyBorder="1" applyAlignment="1">
      <alignment horizontal="center" vertical="top" wrapText="1"/>
    </xf>
    <xf numFmtId="0" fontId="12" fillId="0" borderId="0" xfId="0" applyFont="1" applyAlignment="1">
      <alignment horizontal="center"/>
    </xf>
    <xf numFmtId="0" fontId="32" fillId="9" borderId="0" xfId="2" applyFont="1" applyFill="1" applyAlignment="1">
      <alignment horizontal="center" vertical="center" wrapText="1"/>
    </xf>
    <xf numFmtId="0" fontId="3" fillId="0" borderId="0" xfId="0" applyFont="1" applyAlignment="1">
      <alignment horizontal="left" vertical="top" wrapText="1"/>
    </xf>
    <xf numFmtId="0" fontId="11" fillId="0" borderId="7" xfId="0" applyFont="1" applyBorder="1" applyAlignment="1">
      <alignment horizontal="center" vertical="top"/>
    </xf>
    <xf numFmtId="0" fontId="11" fillId="0" borderId="6" xfId="0" applyFont="1" applyBorder="1" applyAlignment="1">
      <alignment horizontal="center" vertical="top"/>
    </xf>
    <xf numFmtId="0" fontId="10" fillId="5" borderId="0" xfId="0" applyFont="1" applyFill="1" applyAlignment="1">
      <alignment horizontal="center" vertical="top"/>
    </xf>
    <xf numFmtId="0" fontId="11" fillId="5" borderId="0" xfId="0" applyFont="1" applyFill="1" applyAlignment="1">
      <alignment horizontal="center" vertical="top" wrapText="1"/>
    </xf>
    <xf numFmtId="0" fontId="45" fillId="9" borderId="0" xfId="2" applyFont="1" applyFill="1" applyAlignment="1">
      <alignment horizontal="center" vertical="top" wrapText="1"/>
    </xf>
    <xf numFmtId="0" fontId="11" fillId="6" borderId="0" xfId="0" applyFont="1" applyFill="1" applyAlignment="1">
      <alignment horizontal="left" vertical="top" wrapText="1"/>
    </xf>
    <xf numFmtId="0" fontId="4" fillId="0" borderId="0" xfId="0" applyFont="1" applyAlignment="1">
      <alignment horizontal="right" vertical="top"/>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14" fillId="0" borderId="0" xfId="0" applyFont="1" applyAlignment="1">
      <alignment horizontal="right" vertical="center"/>
    </xf>
    <xf numFmtId="0" fontId="13" fillId="2" borderId="0" xfId="0" applyFont="1" applyFill="1" applyAlignment="1">
      <alignment horizontal="left" vertical="center" wrapText="1"/>
    </xf>
    <xf numFmtId="0" fontId="7" fillId="0" borderId="0" xfId="0" applyFont="1" applyAlignment="1">
      <alignment horizontal="center" vertical="top" wrapText="1"/>
    </xf>
    <xf numFmtId="0" fontId="17" fillId="0" borderId="0" xfId="0" applyFont="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20" xfId="0" applyFont="1" applyFill="1" applyBorder="1" applyAlignment="1">
      <alignment horizontal="center" vertical="top" wrapText="1"/>
    </xf>
    <xf numFmtId="0" fontId="11" fillId="5" borderId="12" xfId="0" applyFont="1" applyFill="1" applyBorder="1" applyAlignment="1">
      <alignment horizontal="center" vertical="top" wrapText="1"/>
    </xf>
    <xf numFmtId="0" fontId="3" fillId="0" borderId="0" xfId="0" applyFont="1" applyAlignment="1">
      <alignment horizontal="left" vertical="center"/>
    </xf>
    <xf numFmtId="0" fontId="13" fillId="6" borderId="0" xfId="0" applyFont="1" applyFill="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0" fillId="5" borderId="0" xfId="0" applyFont="1" applyFill="1" applyAlignment="1">
      <alignment horizontal="left" vertical="top" wrapText="1"/>
    </xf>
    <xf numFmtId="0" fontId="18" fillId="0" borderId="6" xfId="0" applyFont="1" applyBorder="1" applyAlignment="1">
      <alignment horizontal="center" vertical="top" wrapText="1"/>
    </xf>
    <xf numFmtId="0" fontId="14" fillId="0" borderId="0" xfId="0" applyFont="1" applyAlignment="1">
      <alignment horizontal="right" vertical="top"/>
    </xf>
    <xf numFmtId="0" fontId="18" fillId="0" borderId="6" xfId="0" applyFont="1" applyBorder="1" applyAlignment="1">
      <alignment horizontal="center" vertical="top"/>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39" fillId="0" borderId="0" xfId="0" applyFont="1" applyAlignment="1">
      <alignment horizontal="left"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3" fillId="0" borderId="10" xfId="0" applyNumberFormat="1" applyFont="1" applyBorder="1" applyAlignment="1">
      <alignment horizontal="right" vertical="center" wrapText="1"/>
    </xf>
    <xf numFmtId="0" fontId="3" fillId="0" borderId="0" xfId="0" applyFont="1" applyAlignment="1">
      <alignment horizontal="justify"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xf>
    <xf numFmtId="0" fontId="19" fillId="0" borderId="0" xfId="0" applyFont="1" applyAlignment="1">
      <alignment horizontal="left" vertical="center" wrapText="1"/>
    </xf>
    <xf numFmtId="0" fontId="3" fillId="0" borderId="0" xfId="0" applyFont="1" applyAlignment="1">
      <alignment horizontal="left" vertical="center" wrapText="1"/>
    </xf>
    <xf numFmtId="0" fontId="11" fillId="5" borderId="1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11" fillId="4" borderId="6" xfId="0" applyFont="1" applyFill="1" applyBorder="1" applyAlignment="1">
      <alignment vertical="center"/>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1" fillId="0" borderId="6" xfId="0" applyFont="1" applyBorder="1" applyAlignment="1">
      <alignment horizontal="center" vertical="center" wrapText="1"/>
    </xf>
    <xf numFmtId="0" fontId="11" fillId="0" borderId="6" xfId="0" applyFont="1" applyBorder="1" applyAlignment="1">
      <alignment horizontal="center" vertical="center"/>
    </xf>
    <xf numFmtId="0" fontId="11" fillId="4" borderId="7" xfId="0" applyFont="1" applyFill="1" applyBorder="1" applyAlignment="1">
      <alignment vertical="center"/>
    </xf>
    <xf numFmtId="0" fontId="12" fillId="6" borderId="0" xfId="0" applyFont="1" applyFill="1" applyAlignment="1">
      <alignment horizontal="left" wrapText="1"/>
    </xf>
    <xf numFmtId="0" fontId="11" fillId="0" borderId="12" xfId="0" applyFont="1" applyBorder="1" applyAlignment="1">
      <alignment horizontal="center" wrapText="1"/>
    </xf>
    <xf numFmtId="0" fontId="36" fillId="9" borderId="0" xfId="2" applyFont="1" applyFill="1" applyBorder="1" applyAlignment="1">
      <alignment horizontal="center"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3" fillId="3" borderId="0" xfId="0" applyFont="1" applyFill="1" applyAlignment="1">
      <alignment horizontal="left" vertical="center" wrapText="1"/>
    </xf>
    <xf numFmtId="0" fontId="51" fillId="0" borderId="10" xfId="0" applyFont="1" applyBorder="1" applyAlignment="1">
      <alignment horizontal="right" vertical="center"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1" fillId="5" borderId="14"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19"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6" fillId="0" borderId="0" xfId="0" applyFont="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xf numFmtId="9" fontId="0" fillId="0" borderId="0" xfId="1" applyNumberFormat="1" applyFont="1"/>
    <xf numFmtId="0" fontId="18" fillId="5" borderId="2" xfId="0" applyFont="1" applyFill="1" applyBorder="1" applyAlignment="1">
      <alignment vertical="center" wrapText="1"/>
    </xf>
    <xf numFmtId="0" fontId="18" fillId="5" borderId="14"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8" xfId="0" applyFont="1" applyFill="1" applyBorder="1" applyAlignment="1">
      <alignment vertical="center" wrapText="1"/>
    </xf>
    <xf numFmtId="0" fontId="18" fillId="5" borderId="2"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horizontal="right" vertical="center"/>
    </xf>
    <xf numFmtId="0" fontId="18" fillId="5" borderId="0" xfId="0" applyFont="1" applyFill="1" applyAlignment="1">
      <alignment vertical="center"/>
    </xf>
    <xf numFmtId="0" fontId="57" fillId="5" borderId="0" xfId="0" applyFont="1" applyFill="1" applyAlignment="1">
      <alignment horizontal="right" vertical="center"/>
    </xf>
  </cellXfs>
  <cellStyles count="7">
    <cellStyle name="Comma" xfId="5" builtinId="3"/>
    <cellStyle name="Comma 2" xfId="6" xr:uid="{07A83B42-63EE-46F3-ADE6-3551A1C5342C}"/>
    <cellStyle name="Hyperlink" xfId="2" builtinId="8"/>
    <cellStyle name="Hyperlink 4" xfId="4" xr:uid="{00000000-0005-0000-0000-000002000000}"/>
    <cellStyle name="Normal" xfId="0" builtinId="0"/>
    <cellStyle name="Normal 2" xfId="3" xr:uid="{00000000-0005-0000-0000-000004000000}"/>
    <cellStyle name="Percent" xfId="1" builtinId="5"/>
  </cellStyles>
  <dxfs count="1">
    <dxf>
      <font>
        <color rgb="FF9C0006"/>
      </font>
      <fill>
        <patternFill>
          <bgColor rgb="FFFFC7CE"/>
        </patternFill>
      </fill>
    </dxf>
  </dxfs>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9524</xdr:colOff>
      <xdr:row>0</xdr:row>
      <xdr:rowOff>57150</xdr:rowOff>
    </xdr:from>
    <xdr:to>
      <xdr:col>11</xdr:col>
      <xdr:colOff>9525</xdr:colOff>
      <xdr:row>41</xdr:row>
      <xdr:rowOff>189725</xdr:rowOff>
    </xdr:to>
    <xdr:pic>
      <xdr:nvPicPr>
        <xdr:cNvPr id="3" name="Picture 2">
          <a:extLst>
            <a:ext uri="{FF2B5EF4-FFF2-40B4-BE49-F238E27FC236}">
              <a16:creationId xmlns:a16="http://schemas.microsoft.com/office/drawing/2014/main" id="{2DBD7C6C-7EDF-51E3-FF4F-A393626D2C2F}"/>
            </a:ext>
          </a:extLst>
        </xdr:cNvPr>
        <xdr:cNvPicPr>
          <a:picLocks noChangeAspect="1"/>
        </xdr:cNvPicPr>
      </xdr:nvPicPr>
      <xdr:blipFill>
        <a:blip xmlns:r="http://schemas.openxmlformats.org/officeDocument/2006/relationships" r:embed="rId1"/>
        <a:stretch>
          <a:fillRect/>
        </a:stretch>
      </xdr:blipFill>
      <xdr:spPr>
        <a:xfrm>
          <a:off x="9524" y="57150"/>
          <a:ext cx="6772276" cy="7866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137582</xdr:rowOff>
    </xdr:from>
    <xdr:to>
      <xdr:col>9</xdr:col>
      <xdr:colOff>157593</xdr:colOff>
      <xdr:row>20</xdr:row>
      <xdr:rowOff>95249</xdr:rowOff>
    </xdr:to>
    <xdr:pic>
      <xdr:nvPicPr>
        <xdr:cNvPr id="2" name="Picture 1">
          <a:extLst>
            <a:ext uri="{FF2B5EF4-FFF2-40B4-BE49-F238E27FC236}">
              <a16:creationId xmlns:a16="http://schemas.microsoft.com/office/drawing/2014/main" id="{02573178-EA8F-B04C-07F7-E7A5A0BA787A}"/>
            </a:ext>
          </a:extLst>
        </xdr:cNvPr>
        <xdr:cNvPicPr>
          <a:picLocks noChangeAspect="1"/>
        </xdr:cNvPicPr>
      </xdr:nvPicPr>
      <xdr:blipFill>
        <a:blip xmlns:r="http://schemas.openxmlformats.org/officeDocument/2006/relationships" r:embed="rId1"/>
        <a:stretch>
          <a:fillRect/>
        </a:stretch>
      </xdr:blipFill>
      <xdr:spPr>
        <a:xfrm>
          <a:off x="0" y="137582"/>
          <a:ext cx="5195260" cy="37359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19049</xdr:colOff>
      <xdr:row>1</xdr:row>
      <xdr:rowOff>9524</xdr:rowOff>
    </xdr:from>
    <xdr:to>
      <xdr:col>10</xdr:col>
      <xdr:colOff>692756</xdr:colOff>
      <xdr:row>17</xdr:row>
      <xdr:rowOff>66674</xdr:rowOff>
    </xdr:to>
    <xdr:pic>
      <xdr:nvPicPr>
        <xdr:cNvPr id="2" name="Picture 1">
          <a:extLst>
            <a:ext uri="{FF2B5EF4-FFF2-40B4-BE49-F238E27FC236}">
              <a16:creationId xmlns:a16="http://schemas.microsoft.com/office/drawing/2014/main" id="{BC747FFA-9136-F763-DE81-F1748B725CC7}"/>
            </a:ext>
          </a:extLst>
        </xdr:cNvPr>
        <xdr:cNvPicPr>
          <a:picLocks noChangeAspect="1"/>
        </xdr:cNvPicPr>
      </xdr:nvPicPr>
      <xdr:blipFill>
        <a:blip xmlns:r="http://schemas.openxmlformats.org/officeDocument/2006/relationships" r:embed="rId1"/>
        <a:stretch>
          <a:fillRect/>
        </a:stretch>
      </xdr:blipFill>
      <xdr:spPr>
        <a:xfrm>
          <a:off x="19049" y="200024"/>
          <a:ext cx="5950557" cy="3381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2</xdr:row>
      <xdr:rowOff>865</xdr:rowOff>
    </xdr:from>
    <xdr:to>
      <xdr:col>9</xdr:col>
      <xdr:colOff>415637</xdr:colOff>
      <xdr:row>14</xdr:row>
      <xdr:rowOff>70886</xdr:rowOff>
    </xdr:to>
    <xdr:pic>
      <xdr:nvPicPr>
        <xdr:cNvPr id="2" name="Picture 1">
          <a:extLst>
            <a:ext uri="{FF2B5EF4-FFF2-40B4-BE49-F238E27FC236}">
              <a16:creationId xmlns:a16="http://schemas.microsoft.com/office/drawing/2014/main" id="{0F7BB6E6-FD28-E651-6A36-3205D869C718}"/>
            </a:ext>
          </a:extLst>
        </xdr:cNvPr>
        <xdr:cNvPicPr>
          <a:picLocks noChangeAspect="1"/>
        </xdr:cNvPicPr>
      </xdr:nvPicPr>
      <xdr:blipFill>
        <a:blip xmlns:r="http://schemas.openxmlformats.org/officeDocument/2006/relationships" r:embed="rId1"/>
        <a:stretch>
          <a:fillRect/>
        </a:stretch>
      </xdr:blipFill>
      <xdr:spPr>
        <a:xfrm>
          <a:off x="121228" y="347229"/>
          <a:ext cx="5030932" cy="26677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9526</xdr:rowOff>
    </xdr:from>
    <xdr:to>
      <xdr:col>8</xdr:col>
      <xdr:colOff>561975</xdr:colOff>
      <xdr:row>16</xdr:row>
      <xdr:rowOff>112792</xdr:rowOff>
    </xdr:to>
    <xdr:pic>
      <xdr:nvPicPr>
        <xdr:cNvPr id="2" name="Picture 1">
          <a:extLst>
            <a:ext uri="{FF2B5EF4-FFF2-40B4-BE49-F238E27FC236}">
              <a16:creationId xmlns:a16="http://schemas.microsoft.com/office/drawing/2014/main" id="{49B225CE-5018-F6C5-E302-D7CFB212D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026"/>
          <a:ext cx="5438775" cy="355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17009</xdr:colOff>
      <xdr:row>1</xdr:row>
      <xdr:rowOff>8504</xdr:rowOff>
    </xdr:from>
    <xdr:to>
      <xdr:col>12</xdr:col>
      <xdr:colOff>8504</xdr:colOff>
      <xdr:row>9</xdr:row>
      <xdr:rowOff>170089</xdr:rowOff>
    </xdr:to>
    <xdr:pic>
      <xdr:nvPicPr>
        <xdr:cNvPr id="3" name="Picture 2">
          <a:extLst>
            <a:ext uri="{FF2B5EF4-FFF2-40B4-BE49-F238E27FC236}">
              <a16:creationId xmlns:a16="http://schemas.microsoft.com/office/drawing/2014/main" id="{39A5F1F0-5A7A-18A5-B55A-A5C34A5EB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719" y="212611"/>
          <a:ext cx="7356361" cy="1862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xdr:row>
      <xdr:rowOff>19050</xdr:rowOff>
    </xdr:from>
    <xdr:to>
      <xdr:col>5</xdr:col>
      <xdr:colOff>342900</xdr:colOff>
      <xdr:row>26</xdr:row>
      <xdr:rowOff>16271</xdr:rowOff>
    </xdr:to>
    <xdr:pic>
      <xdr:nvPicPr>
        <xdr:cNvPr id="2" name="Picture 1">
          <a:extLst>
            <a:ext uri="{FF2B5EF4-FFF2-40B4-BE49-F238E27FC236}">
              <a16:creationId xmlns:a16="http://schemas.microsoft.com/office/drawing/2014/main" id="{B3C9FC55-67B0-941B-BF25-044EEA98184F}"/>
            </a:ext>
          </a:extLst>
        </xdr:cNvPr>
        <xdr:cNvPicPr>
          <a:picLocks noChangeAspect="1"/>
        </xdr:cNvPicPr>
      </xdr:nvPicPr>
      <xdr:blipFill>
        <a:blip xmlns:r="http://schemas.openxmlformats.org/officeDocument/2006/relationships" r:embed="rId1"/>
        <a:stretch>
          <a:fillRect/>
        </a:stretch>
      </xdr:blipFill>
      <xdr:spPr>
        <a:xfrm>
          <a:off x="266700" y="171450"/>
          <a:ext cx="4953000" cy="56264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514351</xdr:colOff>
      <xdr:row>11</xdr:row>
      <xdr:rowOff>38100</xdr:rowOff>
    </xdr:to>
    <xdr:pic>
      <xdr:nvPicPr>
        <xdr:cNvPr id="2" name="Picture 1">
          <a:extLst>
            <a:ext uri="{FF2B5EF4-FFF2-40B4-BE49-F238E27FC236}">
              <a16:creationId xmlns:a16="http://schemas.microsoft.com/office/drawing/2014/main" id="{B5418654-ADA0-C934-8659-F00E0676DCCB}"/>
            </a:ext>
          </a:extLst>
        </xdr:cNvPr>
        <xdr:cNvPicPr>
          <a:picLocks noChangeAspect="1"/>
        </xdr:cNvPicPr>
      </xdr:nvPicPr>
      <xdr:blipFill>
        <a:blip xmlns:r="http://schemas.openxmlformats.org/officeDocument/2006/relationships" r:embed="rId1"/>
        <a:stretch>
          <a:fillRect/>
        </a:stretch>
      </xdr:blipFill>
      <xdr:spPr>
        <a:xfrm>
          <a:off x="123825" y="152400"/>
          <a:ext cx="3971926" cy="2647950"/>
        </a:xfrm>
        <a:prstGeom prst="rect">
          <a:avLst/>
        </a:prstGeom>
      </xdr:spPr>
    </xdr:pic>
    <xdr:clientData/>
  </xdr:twoCellAnchor>
  <xdr:twoCellAnchor editAs="oneCell">
    <xdr:from>
      <xdr:col>6</xdr:col>
      <xdr:colOff>781050</xdr:colOff>
      <xdr:row>1</xdr:row>
      <xdr:rowOff>9525</xdr:rowOff>
    </xdr:from>
    <xdr:to>
      <xdr:col>13</xdr:col>
      <xdr:colOff>176785</xdr:colOff>
      <xdr:row>11</xdr:row>
      <xdr:rowOff>9525</xdr:rowOff>
    </xdr:to>
    <xdr:pic>
      <xdr:nvPicPr>
        <xdr:cNvPr id="6" name="Picture 5">
          <a:extLst>
            <a:ext uri="{FF2B5EF4-FFF2-40B4-BE49-F238E27FC236}">
              <a16:creationId xmlns:a16="http://schemas.microsoft.com/office/drawing/2014/main" id="{7D57A584-ACBE-43F8-AD3F-C07A1B6DB6D5}"/>
            </a:ext>
          </a:extLst>
        </xdr:cNvPr>
        <xdr:cNvPicPr>
          <a:picLocks noChangeAspect="1"/>
        </xdr:cNvPicPr>
      </xdr:nvPicPr>
      <xdr:blipFill>
        <a:blip xmlns:r="http://schemas.openxmlformats.org/officeDocument/2006/relationships" r:embed="rId2"/>
        <a:stretch>
          <a:fillRect/>
        </a:stretch>
      </xdr:blipFill>
      <xdr:spPr>
        <a:xfrm>
          <a:off x="4362450" y="161925"/>
          <a:ext cx="3758185" cy="2609850"/>
        </a:xfrm>
        <a:prstGeom prst="rect">
          <a:avLst/>
        </a:prstGeom>
      </xdr:spPr>
    </xdr:pic>
    <xdr:clientData/>
  </xdr:twoCellAnchor>
  <xdr:twoCellAnchor editAs="oneCell">
    <xdr:from>
      <xdr:col>0</xdr:col>
      <xdr:colOff>57150</xdr:colOff>
      <xdr:row>12</xdr:row>
      <xdr:rowOff>9525</xdr:rowOff>
    </xdr:from>
    <xdr:to>
      <xdr:col>6</xdr:col>
      <xdr:colOff>619126</xdr:colOff>
      <xdr:row>26</xdr:row>
      <xdr:rowOff>67073</xdr:rowOff>
    </xdr:to>
    <xdr:pic>
      <xdr:nvPicPr>
        <xdr:cNvPr id="8" name="Picture 7">
          <a:extLst>
            <a:ext uri="{FF2B5EF4-FFF2-40B4-BE49-F238E27FC236}">
              <a16:creationId xmlns:a16="http://schemas.microsoft.com/office/drawing/2014/main" id="{5F69A5A0-45DA-BA1B-53FD-3E0EE5F74374}"/>
            </a:ext>
          </a:extLst>
        </xdr:cNvPr>
        <xdr:cNvPicPr>
          <a:picLocks noChangeAspect="1"/>
        </xdr:cNvPicPr>
      </xdr:nvPicPr>
      <xdr:blipFill>
        <a:blip xmlns:r="http://schemas.openxmlformats.org/officeDocument/2006/relationships" r:embed="rId3"/>
        <a:stretch>
          <a:fillRect/>
        </a:stretch>
      </xdr:blipFill>
      <xdr:spPr>
        <a:xfrm>
          <a:off x="57150" y="2962275"/>
          <a:ext cx="4143376" cy="2819798"/>
        </a:xfrm>
        <a:prstGeom prst="rect">
          <a:avLst/>
        </a:prstGeom>
      </xdr:spPr>
    </xdr:pic>
    <xdr:clientData/>
  </xdr:twoCellAnchor>
  <xdr:twoCellAnchor editAs="oneCell">
    <xdr:from>
      <xdr:col>6</xdr:col>
      <xdr:colOff>762001</xdr:colOff>
      <xdr:row>11</xdr:row>
      <xdr:rowOff>171450</xdr:rowOff>
    </xdr:from>
    <xdr:to>
      <xdr:col>13</xdr:col>
      <xdr:colOff>256461</xdr:colOff>
      <xdr:row>26</xdr:row>
      <xdr:rowOff>85725</xdr:rowOff>
    </xdr:to>
    <xdr:pic>
      <xdr:nvPicPr>
        <xdr:cNvPr id="9" name="Picture 8">
          <a:extLst>
            <a:ext uri="{FF2B5EF4-FFF2-40B4-BE49-F238E27FC236}">
              <a16:creationId xmlns:a16="http://schemas.microsoft.com/office/drawing/2014/main" id="{0D13FFD3-4330-6C69-E360-155683BEBF78}"/>
            </a:ext>
          </a:extLst>
        </xdr:cNvPr>
        <xdr:cNvPicPr>
          <a:picLocks noChangeAspect="1"/>
        </xdr:cNvPicPr>
      </xdr:nvPicPr>
      <xdr:blipFill>
        <a:blip xmlns:r="http://schemas.openxmlformats.org/officeDocument/2006/relationships" r:embed="rId4"/>
        <a:stretch>
          <a:fillRect/>
        </a:stretch>
      </xdr:blipFill>
      <xdr:spPr>
        <a:xfrm>
          <a:off x="4343401" y="2933700"/>
          <a:ext cx="3856910" cy="2867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9</xdr:col>
      <xdr:colOff>1321974</xdr:colOff>
      <xdr:row>20</xdr:row>
      <xdr:rowOff>152399</xdr:rowOff>
    </xdr:to>
    <xdr:pic>
      <xdr:nvPicPr>
        <xdr:cNvPr id="2" name="Picture 1">
          <a:extLst>
            <a:ext uri="{FF2B5EF4-FFF2-40B4-BE49-F238E27FC236}">
              <a16:creationId xmlns:a16="http://schemas.microsoft.com/office/drawing/2014/main" id="{01EFCA41-FCB6-1191-DCFB-DAD1FCA8C441}"/>
            </a:ext>
          </a:extLst>
        </xdr:cNvPr>
        <xdr:cNvPicPr>
          <a:picLocks noChangeAspect="1"/>
        </xdr:cNvPicPr>
      </xdr:nvPicPr>
      <xdr:blipFill>
        <a:blip xmlns:r="http://schemas.openxmlformats.org/officeDocument/2006/relationships" r:embed="rId1"/>
        <a:stretch>
          <a:fillRect/>
        </a:stretch>
      </xdr:blipFill>
      <xdr:spPr>
        <a:xfrm>
          <a:off x="142875" y="190499"/>
          <a:ext cx="6198774" cy="3781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0</xdr:row>
      <xdr:rowOff>133350</xdr:rowOff>
    </xdr:from>
    <xdr:to>
      <xdr:col>7</xdr:col>
      <xdr:colOff>1514880</xdr:colOff>
      <xdr:row>18</xdr:row>
      <xdr:rowOff>133350</xdr:rowOff>
    </xdr:to>
    <xdr:pic>
      <xdr:nvPicPr>
        <xdr:cNvPr id="2" name="Picture 1">
          <a:extLst>
            <a:ext uri="{FF2B5EF4-FFF2-40B4-BE49-F238E27FC236}">
              <a16:creationId xmlns:a16="http://schemas.microsoft.com/office/drawing/2014/main" id="{B2F4B22B-2D1E-4611-9F6D-9EDFE0B80062}"/>
            </a:ext>
          </a:extLst>
        </xdr:cNvPr>
        <xdr:cNvPicPr>
          <a:picLocks noChangeAspect="1"/>
        </xdr:cNvPicPr>
      </xdr:nvPicPr>
      <xdr:blipFill>
        <a:blip xmlns:r="http://schemas.openxmlformats.org/officeDocument/2006/relationships" r:embed="rId1"/>
        <a:stretch>
          <a:fillRect/>
        </a:stretch>
      </xdr:blipFill>
      <xdr:spPr>
        <a:xfrm>
          <a:off x="180975" y="133350"/>
          <a:ext cx="5115330" cy="3390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200024</xdr:rowOff>
    </xdr:from>
    <xdr:to>
      <xdr:col>8</xdr:col>
      <xdr:colOff>514350</xdr:colOff>
      <xdr:row>35</xdr:row>
      <xdr:rowOff>14780</xdr:rowOff>
    </xdr:to>
    <xdr:pic>
      <xdr:nvPicPr>
        <xdr:cNvPr id="2" name="Picture 1">
          <a:extLst>
            <a:ext uri="{FF2B5EF4-FFF2-40B4-BE49-F238E27FC236}">
              <a16:creationId xmlns:a16="http://schemas.microsoft.com/office/drawing/2014/main" id="{510BB881-EEAC-09C0-3628-E3ED7015CEB5}"/>
            </a:ext>
          </a:extLst>
        </xdr:cNvPr>
        <xdr:cNvPicPr>
          <a:picLocks noChangeAspect="1"/>
        </xdr:cNvPicPr>
      </xdr:nvPicPr>
      <xdr:blipFill>
        <a:blip xmlns:r="http://schemas.openxmlformats.org/officeDocument/2006/relationships" r:embed="rId1"/>
        <a:stretch>
          <a:fillRect/>
        </a:stretch>
      </xdr:blipFill>
      <xdr:spPr>
        <a:xfrm>
          <a:off x="180975" y="352424"/>
          <a:ext cx="4781550" cy="64155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526609</xdr:colOff>
      <xdr:row>18</xdr:row>
      <xdr:rowOff>76200</xdr:rowOff>
    </xdr:to>
    <xdr:pic>
      <xdr:nvPicPr>
        <xdr:cNvPr id="2" name="Picture 1">
          <a:extLst>
            <a:ext uri="{FF2B5EF4-FFF2-40B4-BE49-F238E27FC236}">
              <a16:creationId xmlns:a16="http://schemas.microsoft.com/office/drawing/2014/main" id="{C7873813-F0C4-A771-31F4-5DA07DBDF7AC}"/>
            </a:ext>
          </a:extLst>
        </xdr:cNvPr>
        <xdr:cNvPicPr>
          <a:picLocks noChangeAspect="1"/>
        </xdr:cNvPicPr>
      </xdr:nvPicPr>
      <xdr:blipFill>
        <a:blip xmlns:r="http://schemas.openxmlformats.org/officeDocument/2006/relationships" r:embed="rId1"/>
        <a:stretch>
          <a:fillRect/>
        </a:stretch>
      </xdr:blipFill>
      <xdr:spPr>
        <a:xfrm>
          <a:off x="123825" y="152400"/>
          <a:ext cx="5565334" cy="3486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200024</xdr:rowOff>
    </xdr:from>
    <xdr:to>
      <xdr:col>8</xdr:col>
      <xdr:colOff>490415</xdr:colOff>
      <xdr:row>15</xdr:row>
      <xdr:rowOff>19049</xdr:rowOff>
    </xdr:to>
    <xdr:pic>
      <xdr:nvPicPr>
        <xdr:cNvPr id="2" name="Picture 1">
          <a:extLst>
            <a:ext uri="{FF2B5EF4-FFF2-40B4-BE49-F238E27FC236}">
              <a16:creationId xmlns:a16="http://schemas.microsoft.com/office/drawing/2014/main" id="{868BFBC4-5B70-D761-66F2-630BB8FD0775}"/>
            </a:ext>
          </a:extLst>
        </xdr:cNvPr>
        <xdr:cNvPicPr>
          <a:picLocks noChangeAspect="1"/>
        </xdr:cNvPicPr>
      </xdr:nvPicPr>
      <xdr:blipFill>
        <a:blip xmlns:r="http://schemas.openxmlformats.org/officeDocument/2006/relationships" r:embed="rId1"/>
        <a:stretch>
          <a:fillRect/>
        </a:stretch>
      </xdr:blipFill>
      <xdr:spPr>
        <a:xfrm>
          <a:off x="123825" y="352424"/>
          <a:ext cx="4757615" cy="30575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abSelected="1" zoomScaleNormal="100" workbookViewId="0">
      <selection activeCell="L2" sqref="L2"/>
    </sheetView>
  </sheetViews>
  <sheetFormatPr defaultRowHeight="15" x14ac:dyDescent="0.25"/>
  <cols>
    <col min="1" max="1" width="9.140625" customWidth="1"/>
    <col min="11" max="11" width="10.140625" customWidth="1"/>
  </cols>
  <sheetData>
    <row r="23" ht="9" customHeight="1" x14ac:dyDescent="0.25"/>
    <row r="43" spans="1:11" x14ac:dyDescent="0.25">
      <c r="A43" s="357" t="s">
        <v>1014</v>
      </c>
      <c r="B43" s="358"/>
      <c r="C43" s="358"/>
      <c r="D43" s="358"/>
      <c r="E43" s="358"/>
      <c r="F43" s="358"/>
      <c r="G43" s="358"/>
      <c r="H43" s="358"/>
      <c r="I43" s="358"/>
      <c r="J43" s="358"/>
      <c r="K43" s="359"/>
    </row>
    <row r="44" spans="1:11" x14ac:dyDescent="0.25">
      <c r="A44" s="357"/>
      <c r="B44" s="358"/>
      <c r="C44" s="358"/>
      <c r="D44" s="358"/>
      <c r="E44" s="358"/>
      <c r="F44" s="358"/>
      <c r="G44" s="358"/>
      <c r="H44" s="358"/>
      <c r="I44" s="358"/>
      <c r="J44" s="358"/>
      <c r="K44" s="359"/>
    </row>
    <row r="45" spans="1:11" ht="12" customHeight="1" x14ac:dyDescent="0.25">
      <c r="A45" s="357"/>
      <c r="B45" s="358"/>
      <c r="C45" s="358"/>
      <c r="D45" s="358"/>
      <c r="E45" s="358"/>
      <c r="F45" s="358"/>
      <c r="G45" s="358"/>
      <c r="H45" s="358"/>
      <c r="I45" s="358"/>
      <c r="J45" s="358"/>
      <c r="K45" s="359"/>
    </row>
    <row r="46" spans="1:11" ht="42.75" customHeight="1" x14ac:dyDescent="0.25">
      <c r="A46" s="360" t="s">
        <v>324</v>
      </c>
      <c r="B46" s="361"/>
      <c r="C46" s="361"/>
      <c r="D46" s="361"/>
      <c r="E46" s="361"/>
      <c r="F46" s="361"/>
      <c r="G46" s="361"/>
      <c r="H46" s="361"/>
      <c r="I46" s="361"/>
      <c r="J46" s="361"/>
      <c r="K46" s="362"/>
    </row>
    <row r="47" spans="1:11" ht="85.5" customHeight="1" x14ac:dyDescent="0.25">
      <c r="A47" s="363" t="s">
        <v>489</v>
      </c>
      <c r="B47" s="364"/>
      <c r="C47" s="364"/>
      <c r="D47" s="364"/>
      <c r="E47" s="364"/>
      <c r="F47" s="364"/>
      <c r="G47" s="364"/>
      <c r="H47" s="364"/>
      <c r="I47" s="364"/>
      <c r="J47" s="364"/>
      <c r="K47" s="365"/>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70"/>
  <sheetViews>
    <sheetView showGridLines="0" topLeftCell="A33" workbookViewId="0">
      <selection activeCell="O2" sqref="O2:P3"/>
    </sheetView>
  </sheetViews>
  <sheetFormatPr defaultRowHeight="12.75" x14ac:dyDescent="0.25"/>
  <cols>
    <col min="1" max="1" width="2.5703125" style="289" customWidth="1"/>
    <col min="2" max="2" width="9.140625" style="288"/>
    <col min="3" max="3" width="44.42578125" style="289" customWidth="1"/>
    <col min="4" max="4" width="9.140625" style="289"/>
    <col min="5" max="6" width="14.42578125" style="290" customWidth="1"/>
    <col min="7" max="7" width="10.42578125" style="289" customWidth="1"/>
    <col min="8" max="8" width="13.140625" style="289" customWidth="1"/>
    <col min="9" max="10" width="11.5703125" style="289" customWidth="1"/>
    <col min="11" max="11" width="14" style="289" bestFit="1" customWidth="1"/>
    <col min="12" max="12" width="11.5703125" style="289" customWidth="1"/>
    <col min="13" max="13" width="12.5703125" style="289" customWidth="1"/>
    <col min="14" max="14" width="13.140625" style="289" bestFit="1" customWidth="1"/>
    <col min="15" max="16" width="6.5703125" style="289" customWidth="1"/>
    <col min="17" max="16384" width="9.140625" style="289"/>
  </cols>
  <sheetData>
    <row r="1" spans="2:16" ht="12" customHeight="1" x14ac:dyDescent="0.25"/>
    <row r="2" spans="2:16" ht="15" customHeight="1" x14ac:dyDescent="0.25">
      <c r="B2" s="430" t="s">
        <v>1023</v>
      </c>
      <c r="C2" s="430"/>
      <c r="D2" s="430"/>
      <c r="E2" s="430"/>
      <c r="F2" s="430"/>
      <c r="G2" s="430"/>
      <c r="H2" s="430"/>
      <c r="I2" s="430"/>
      <c r="J2" s="430"/>
      <c r="K2" s="430"/>
      <c r="L2" s="430"/>
      <c r="M2" s="430"/>
      <c r="N2" s="430"/>
      <c r="O2" s="429" t="s">
        <v>322</v>
      </c>
      <c r="P2" s="429"/>
    </row>
    <row r="3" spans="2:16" ht="23.25" customHeight="1" x14ac:dyDescent="0.25">
      <c r="B3" s="431" t="s">
        <v>82</v>
      </c>
      <c r="C3" s="431"/>
      <c r="D3" s="431"/>
      <c r="E3" s="431"/>
      <c r="F3" s="431"/>
      <c r="G3" s="431"/>
      <c r="H3" s="431"/>
      <c r="I3" s="431"/>
      <c r="J3" s="431"/>
      <c r="K3" s="431"/>
      <c r="L3" s="431"/>
      <c r="M3" s="431"/>
      <c r="N3" s="431"/>
      <c r="O3" s="429"/>
      <c r="P3" s="429"/>
    </row>
    <row r="4" spans="2:16" x14ac:dyDescent="0.25">
      <c r="B4" s="428" t="s">
        <v>493</v>
      </c>
      <c r="C4" s="428" t="s">
        <v>494</v>
      </c>
      <c r="D4" s="428" t="s">
        <v>495</v>
      </c>
      <c r="E4" s="428" t="s">
        <v>85</v>
      </c>
      <c r="F4" s="428" t="s">
        <v>86</v>
      </c>
      <c r="G4" s="428" t="s">
        <v>87</v>
      </c>
      <c r="H4" s="427" t="s">
        <v>388</v>
      </c>
      <c r="I4" s="427"/>
      <c r="J4" s="427"/>
      <c r="K4" s="427"/>
      <c r="L4" s="427" t="s">
        <v>496</v>
      </c>
      <c r="M4" s="427"/>
      <c r="N4" s="427"/>
    </row>
    <row r="5" spans="2:16" ht="38.25" x14ac:dyDescent="0.25">
      <c r="B5" s="428"/>
      <c r="C5" s="428"/>
      <c r="D5" s="428"/>
      <c r="E5" s="428"/>
      <c r="F5" s="428"/>
      <c r="G5" s="428"/>
      <c r="H5" s="283" t="s">
        <v>376</v>
      </c>
      <c r="I5" s="283" t="s">
        <v>88</v>
      </c>
      <c r="J5" s="283" t="s">
        <v>390</v>
      </c>
      <c r="K5" s="283" t="s">
        <v>497</v>
      </c>
      <c r="L5" s="283" t="s">
        <v>389</v>
      </c>
      <c r="M5" s="283" t="s">
        <v>88</v>
      </c>
      <c r="N5" s="283" t="s">
        <v>390</v>
      </c>
    </row>
    <row r="6" spans="2:16" ht="15.75" customHeight="1" x14ac:dyDescent="0.25">
      <c r="B6" s="426" t="s">
        <v>586</v>
      </c>
      <c r="C6" s="426"/>
      <c r="D6" s="426"/>
      <c r="E6" s="426"/>
      <c r="F6" s="426"/>
      <c r="G6" s="426"/>
      <c r="H6" s="426"/>
      <c r="I6" s="426"/>
      <c r="J6" s="426"/>
      <c r="K6" s="426"/>
      <c r="L6" s="426"/>
      <c r="M6" s="426"/>
      <c r="N6" s="426"/>
    </row>
    <row r="7" spans="2:16" x14ac:dyDescent="0.25">
      <c r="B7" s="287">
        <v>1</v>
      </c>
      <c r="C7" s="19" t="s">
        <v>587</v>
      </c>
      <c r="D7" s="19" t="s">
        <v>90</v>
      </c>
      <c r="E7" s="322" t="s">
        <v>588</v>
      </c>
      <c r="F7" s="322" t="s">
        <v>545</v>
      </c>
      <c r="G7" s="19" t="s">
        <v>80</v>
      </c>
      <c r="H7" s="323">
        <v>137.26550560000001</v>
      </c>
      <c r="I7" s="323">
        <v>55.08</v>
      </c>
      <c r="J7" s="323">
        <v>77.27</v>
      </c>
      <c r="K7" s="323">
        <v>55.1635907</v>
      </c>
      <c r="L7" s="323">
        <v>40.187511391791354</v>
      </c>
      <c r="M7" s="323">
        <v>100.15176234567902</v>
      </c>
      <c r="N7" s="323">
        <v>71.390695871619002</v>
      </c>
    </row>
    <row r="8" spans="2:16" ht="12.75" customHeight="1" x14ac:dyDescent="0.25">
      <c r="B8" s="287">
        <v>2</v>
      </c>
      <c r="C8" s="19" t="s">
        <v>589</v>
      </c>
      <c r="D8" s="19" t="s">
        <v>90</v>
      </c>
      <c r="E8" s="322" t="s">
        <v>590</v>
      </c>
      <c r="F8" s="322" t="s">
        <v>591</v>
      </c>
      <c r="G8" s="19" t="s">
        <v>79</v>
      </c>
      <c r="H8" s="323">
        <v>88.449313199999992</v>
      </c>
      <c r="I8" s="323">
        <v>27.25</v>
      </c>
      <c r="J8" s="323">
        <v>36.36</v>
      </c>
      <c r="K8" s="323">
        <v>31.752992800000001</v>
      </c>
      <c r="L8" s="323">
        <v>35.899648794559553</v>
      </c>
      <c r="M8" s="323">
        <v>116.52474422018348</v>
      </c>
      <c r="N8" s="323">
        <v>87.329463146314637</v>
      </c>
    </row>
    <row r="9" spans="2:16" x14ac:dyDescent="0.25">
      <c r="B9" s="287">
        <v>3</v>
      </c>
      <c r="C9" s="19" t="s">
        <v>592</v>
      </c>
      <c r="D9" s="19" t="s">
        <v>90</v>
      </c>
      <c r="E9" s="322" t="s">
        <v>593</v>
      </c>
      <c r="F9" s="322" t="s">
        <v>515</v>
      </c>
      <c r="G9" s="19" t="s">
        <v>79</v>
      </c>
      <c r="H9" s="323">
        <v>123.95844</v>
      </c>
      <c r="I9" s="323">
        <v>13.1853084</v>
      </c>
      <c r="J9" s="323">
        <v>16.1032923</v>
      </c>
      <c r="K9" s="323">
        <v>13.5</v>
      </c>
      <c r="L9" s="323">
        <v>10.890746930987515</v>
      </c>
      <c r="M9" s="323">
        <v>102.38668365163153</v>
      </c>
      <c r="N9" s="323">
        <v>83.833788448341096</v>
      </c>
    </row>
    <row r="10" spans="2:16" x14ac:dyDescent="0.25">
      <c r="B10" s="287">
        <v>4</v>
      </c>
      <c r="C10" s="19" t="s">
        <v>594</v>
      </c>
      <c r="D10" s="19" t="s">
        <v>89</v>
      </c>
      <c r="E10" s="322" t="s">
        <v>595</v>
      </c>
      <c r="F10" s="322" t="s">
        <v>508</v>
      </c>
      <c r="G10" s="19" t="s">
        <v>79</v>
      </c>
      <c r="H10" s="323">
        <v>84.092518499999997</v>
      </c>
      <c r="I10" s="323">
        <v>3.4161999999999999</v>
      </c>
      <c r="J10" s="323">
        <v>4.8512000000000004</v>
      </c>
      <c r="K10" s="323">
        <v>3.514958</v>
      </c>
      <c r="L10" s="323">
        <v>4.1798700558599631</v>
      </c>
      <c r="M10" s="323">
        <v>102.89087289971313</v>
      </c>
      <c r="N10" s="323">
        <v>72.455433707124001</v>
      </c>
    </row>
    <row r="11" spans="2:16" x14ac:dyDescent="0.25">
      <c r="B11" s="426" t="s">
        <v>596</v>
      </c>
      <c r="C11" s="426"/>
      <c r="D11" s="426"/>
      <c r="E11" s="426"/>
      <c r="F11" s="426"/>
      <c r="G11" s="426"/>
      <c r="H11" s="426"/>
      <c r="I11" s="426"/>
      <c r="J11" s="426"/>
      <c r="K11" s="426"/>
      <c r="L11" s="426"/>
      <c r="M11" s="426"/>
      <c r="N11" s="426"/>
    </row>
    <row r="12" spans="2:16" x14ac:dyDescent="0.25">
      <c r="B12" s="287">
        <v>1</v>
      </c>
      <c r="C12" s="19" t="s">
        <v>597</v>
      </c>
      <c r="D12" s="19" t="s">
        <v>90</v>
      </c>
      <c r="E12" s="322" t="s">
        <v>598</v>
      </c>
      <c r="F12" s="322" t="s">
        <v>599</v>
      </c>
      <c r="G12" s="19" t="s">
        <v>79</v>
      </c>
      <c r="H12" s="324">
        <v>404.65584749999999</v>
      </c>
      <c r="I12" s="324">
        <v>47.861133299999999</v>
      </c>
      <c r="J12" s="324">
        <v>59.826416600000002</v>
      </c>
      <c r="K12" s="324">
        <v>291.49024850000001</v>
      </c>
      <c r="L12" s="324">
        <v>72.034112518292488</v>
      </c>
      <c r="M12" s="324">
        <v>609.03331869076328</v>
      </c>
      <c r="N12" s="324">
        <v>487.22665515621071</v>
      </c>
    </row>
    <row r="13" spans="2:16" x14ac:dyDescent="0.25">
      <c r="B13" s="287">
        <v>2</v>
      </c>
      <c r="C13" s="19" t="s">
        <v>600</v>
      </c>
      <c r="D13" s="19" t="s">
        <v>89</v>
      </c>
      <c r="E13" s="322" t="s">
        <v>601</v>
      </c>
      <c r="F13" s="322" t="s">
        <v>602</v>
      </c>
      <c r="G13" s="19" t="s">
        <v>79</v>
      </c>
      <c r="H13" s="324">
        <v>282.88569030000002</v>
      </c>
      <c r="I13" s="324">
        <v>36.562530099999996</v>
      </c>
      <c r="J13" s="324">
        <v>45.725560100000003</v>
      </c>
      <c r="K13" s="324">
        <v>34.662004600000003</v>
      </c>
      <c r="L13" s="324">
        <v>12.25300741201896</v>
      </c>
      <c r="M13" s="324">
        <v>94.801985817715632</v>
      </c>
      <c r="N13" s="324">
        <v>75.804439626754842</v>
      </c>
    </row>
    <row r="14" spans="2:16" x14ac:dyDescent="0.25">
      <c r="B14" s="287">
        <v>3</v>
      </c>
      <c r="C14" s="19" t="s">
        <v>603</v>
      </c>
      <c r="D14" s="19" t="s">
        <v>90</v>
      </c>
      <c r="E14" s="322" t="s">
        <v>604</v>
      </c>
      <c r="F14" s="322" t="s">
        <v>605</v>
      </c>
      <c r="G14" s="19" t="s">
        <v>81</v>
      </c>
      <c r="H14" s="324">
        <v>43.457899999999995</v>
      </c>
      <c r="I14" s="324">
        <v>1.5306525</v>
      </c>
      <c r="J14" s="324">
        <v>1.6822684999999999</v>
      </c>
      <c r="K14" s="324">
        <v>8.2575000000000003</v>
      </c>
      <c r="L14" s="324">
        <v>19.001148237719729</v>
      </c>
      <c r="M14" s="324">
        <v>539.47581178615008</v>
      </c>
      <c r="N14" s="324">
        <v>490.85505672845926</v>
      </c>
    </row>
    <row r="15" spans="2:16" x14ac:dyDescent="0.25">
      <c r="B15" s="287">
        <v>4</v>
      </c>
      <c r="C15" s="19" t="s">
        <v>606</v>
      </c>
      <c r="D15" s="19" t="s">
        <v>13</v>
      </c>
      <c r="E15" s="322" t="s">
        <v>607</v>
      </c>
      <c r="F15" s="322" t="s">
        <v>605</v>
      </c>
      <c r="G15" s="19" t="s">
        <v>79</v>
      </c>
      <c r="H15" s="324" t="s">
        <v>13</v>
      </c>
      <c r="I15" s="324" t="s">
        <v>13</v>
      </c>
      <c r="J15" s="324" t="s">
        <v>13</v>
      </c>
      <c r="K15" s="324" t="s">
        <v>13</v>
      </c>
      <c r="L15" s="324" t="s">
        <v>13</v>
      </c>
      <c r="M15" s="324" t="s">
        <v>13</v>
      </c>
      <c r="N15" s="324" t="s">
        <v>13</v>
      </c>
    </row>
    <row r="16" spans="2:16" x14ac:dyDescent="0.25">
      <c r="B16" s="287">
        <v>5</v>
      </c>
      <c r="C16" s="19" t="s">
        <v>608</v>
      </c>
      <c r="D16" s="19" t="s">
        <v>89</v>
      </c>
      <c r="E16" s="322" t="s">
        <v>609</v>
      </c>
      <c r="F16" s="322" t="s">
        <v>605</v>
      </c>
      <c r="G16" s="19" t="s">
        <v>79</v>
      </c>
      <c r="H16" s="324">
        <v>2.1148297</v>
      </c>
      <c r="I16" s="324">
        <v>1.5306242999999999</v>
      </c>
      <c r="J16" s="324">
        <v>2.5084316000000002</v>
      </c>
      <c r="K16" s="324">
        <v>1.7554981000000001</v>
      </c>
      <c r="L16" s="324">
        <v>83.008958120835928</v>
      </c>
      <c r="M16" s="324">
        <v>114.69163922198283</v>
      </c>
      <c r="N16" s="324">
        <v>69.983893521354133</v>
      </c>
    </row>
    <row r="17" spans="2:14" x14ac:dyDescent="0.25">
      <c r="B17" s="287">
        <v>6</v>
      </c>
      <c r="C17" s="19" t="s">
        <v>610</v>
      </c>
      <c r="D17" s="19" t="s">
        <v>90</v>
      </c>
      <c r="E17" s="322" t="s">
        <v>611</v>
      </c>
      <c r="F17" s="322" t="s">
        <v>599</v>
      </c>
      <c r="G17" s="19" t="s">
        <v>79</v>
      </c>
      <c r="H17" s="324">
        <v>833.28937439999993</v>
      </c>
      <c r="I17" s="324">
        <v>289.49</v>
      </c>
      <c r="J17" s="324">
        <v>321.66000000000003</v>
      </c>
      <c r="K17" s="324">
        <v>213.41</v>
      </c>
      <c r="L17" s="324">
        <v>25.610550975003534</v>
      </c>
      <c r="M17" s="324">
        <v>73.719299457666935</v>
      </c>
      <c r="N17" s="324">
        <v>66.34645277622333</v>
      </c>
    </row>
    <row r="18" spans="2:14" x14ac:dyDescent="0.25">
      <c r="B18" s="287">
        <v>7</v>
      </c>
      <c r="C18" s="19" t="s">
        <v>612</v>
      </c>
      <c r="D18" s="19" t="s">
        <v>89</v>
      </c>
      <c r="E18" s="322" t="s">
        <v>613</v>
      </c>
      <c r="F18" s="322" t="s">
        <v>614</v>
      </c>
      <c r="G18" s="19" t="s">
        <v>79</v>
      </c>
      <c r="H18" s="324">
        <v>348.04308979999996</v>
      </c>
      <c r="I18" s="324">
        <v>3.1492999999999998E-3</v>
      </c>
      <c r="J18" s="324">
        <v>3.1492999999999998E-3</v>
      </c>
      <c r="K18" s="324">
        <v>4.0199999999999996</v>
      </c>
      <c r="L18" s="324">
        <v>1.1550293965928353</v>
      </c>
      <c r="M18" s="324" t="s">
        <v>503</v>
      </c>
      <c r="N18" s="324" t="s">
        <v>503</v>
      </c>
    </row>
    <row r="19" spans="2:14" x14ac:dyDescent="0.25">
      <c r="B19" s="287">
        <v>8</v>
      </c>
      <c r="C19" s="19" t="s">
        <v>615</v>
      </c>
      <c r="D19" s="19" t="s">
        <v>89</v>
      </c>
      <c r="E19" s="322" t="s">
        <v>616</v>
      </c>
      <c r="F19" s="322" t="s">
        <v>605</v>
      </c>
      <c r="G19" s="19" t="s">
        <v>79</v>
      </c>
      <c r="H19" s="324">
        <v>4.5423872999999997</v>
      </c>
      <c r="I19" s="324">
        <v>2.0131999999999999</v>
      </c>
      <c r="J19" s="324">
        <v>7.4207000000000001</v>
      </c>
      <c r="K19" s="324">
        <v>2.0700000000000003</v>
      </c>
      <c r="L19" s="324">
        <v>45.570750869262085</v>
      </c>
      <c r="M19" s="324">
        <v>102.82137889926489</v>
      </c>
      <c r="N19" s="324">
        <v>27.894942525637745</v>
      </c>
    </row>
    <row r="20" spans="2:14" x14ac:dyDescent="0.25">
      <c r="B20" s="287">
        <v>9</v>
      </c>
      <c r="C20" s="19" t="s">
        <v>617</v>
      </c>
      <c r="D20" s="19" t="s">
        <v>89</v>
      </c>
      <c r="E20" s="322" t="s">
        <v>618</v>
      </c>
      <c r="F20" s="322" t="s">
        <v>614</v>
      </c>
      <c r="G20" s="19" t="s">
        <v>79</v>
      </c>
      <c r="H20" s="324">
        <v>117.38209999999999</v>
      </c>
      <c r="I20" s="324">
        <v>7.5000999999999998</v>
      </c>
      <c r="J20" s="324">
        <v>9.3750999999999998</v>
      </c>
      <c r="K20" s="324">
        <v>10.4</v>
      </c>
      <c r="L20" s="324">
        <v>8.8599539452778586</v>
      </c>
      <c r="M20" s="324">
        <v>138.66481780242933</v>
      </c>
      <c r="N20" s="324">
        <v>110.93215005706607</v>
      </c>
    </row>
    <row r="21" spans="2:14" x14ac:dyDescent="0.25">
      <c r="B21" s="287">
        <v>10</v>
      </c>
      <c r="C21" s="19" t="s">
        <v>619</v>
      </c>
      <c r="D21" s="19" t="s">
        <v>89</v>
      </c>
      <c r="E21" s="322" t="s">
        <v>510</v>
      </c>
      <c r="F21" s="322" t="s">
        <v>620</v>
      </c>
      <c r="G21" s="19" t="s">
        <v>80</v>
      </c>
      <c r="H21" s="324">
        <v>7.2339121999999998</v>
      </c>
      <c r="I21" s="324">
        <v>2.6635019</v>
      </c>
      <c r="J21" s="324">
        <v>3.3212796</v>
      </c>
      <c r="K21" s="324">
        <v>2.5028825000000001</v>
      </c>
      <c r="L21" s="324">
        <v>34.599293311854133</v>
      </c>
      <c r="M21" s="324">
        <v>93.969615715310738</v>
      </c>
      <c r="N21" s="324">
        <v>75.358982122432565</v>
      </c>
    </row>
    <row r="22" spans="2:14" x14ac:dyDescent="0.25">
      <c r="B22" s="287">
        <v>11</v>
      </c>
      <c r="C22" s="19" t="s">
        <v>621</v>
      </c>
      <c r="D22" s="19" t="s">
        <v>90</v>
      </c>
      <c r="E22" s="322" t="s">
        <v>622</v>
      </c>
      <c r="F22" s="322" t="s">
        <v>623</v>
      </c>
      <c r="G22" s="19" t="s">
        <v>81</v>
      </c>
      <c r="H22" s="324">
        <v>11.8987008</v>
      </c>
      <c r="I22" s="324">
        <v>0.17594650000000001</v>
      </c>
      <c r="J22" s="324">
        <v>0.17596000000000001</v>
      </c>
      <c r="K22" s="324">
        <v>6.5421858000000004</v>
      </c>
      <c r="L22" s="324">
        <v>54.982354039862912</v>
      </c>
      <c r="M22" s="324">
        <v>3718.2812957347828</v>
      </c>
      <c r="N22" s="324">
        <v>3717.9960218231413</v>
      </c>
    </row>
    <row r="23" spans="2:14" x14ac:dyDescent="0.25">
      <c r="B23" s="287">
        <v>12</v>
      </c>
      <c r="C23" s="19" t="s">
        <v>624</v>
      </c>
      <c r="D23" s="19" t="s">
        <v>89</v>
      </c>
      <c r="E23" s="322" t="s">
        <v>625</v>
      </c>
      <c r="F23" s="322" t="s">
        <v>626</v>
      </c>
      <c r="G23" s="19" t="s">
        <v>80</v>
      </c>
      <c r="H23" s="324">
        <v>140.78062270000001</v>
      </c>
      <c r="I23" s="324">
        <v>2.84415</v>
      </c>
      <c r="J23" s="324">
        <v>3.8605999999999998</v>
      </c>
      <c r="K23" s="324">
        <v>7.0432474000000003</v>
      </c>
      <c r="L23" s="324">
        <v>5.0029949185613312</v>
      </c>
      <c r="M23" s="324">
        <v>247.63980099502487</v>
      </c>
      <c r="N23" s="324">
        <v>182.43919079935762</v>
      </c>
    </row>
    <row r="24" spans="2:14" x14ac:dyDescent="0.25">
      <c r="B24" s="287">
        <v>13</v>
      </c>
      <c r="C24" s="19" t="s">
        <v>627</v>
      </c>
      <c r="D24" s="19" t="s">
        <v>90</v>
      </c>
      <c r="E24" s="322" t="s">
        <v>628</v>
      </c>
      <c r="F24" s="322" t="s">
        <v>629</v>
      </c>
      <c r="G24" s="19" t="s">
        <v>79</v>
      </c>
      <c r="H24" s="324">
        <v>75.810803500000006</v>
      </c>
      <c r="I24" s="324">
        <v>0.73738979999999998</v>
      </c>
      <c r="J24" s="324">
        <v>1.1894149999999999</v>
      </c>
      <c r="K24" s="324">
        <v>0.58119999999999994</v>
      </c>
      <c r="L24" s="324">
        <v>0.76664535022373148</v>
      </c>
      <c r="M24" s="324">
        <v>78.818557023707129</v>
      </c>
      <c r="N24" s="324">
        <v>48.864357688443476</v>
      </c>
    </row>
    <row r="25" spans="2:14" x14ac:dyDescent="0.25">
      <c r="B25" s="287">
        <v>14</v>
      </c>
      <c r="C25" s="19" t="s">
        <v>630</v>
      </c>
      <c r="D25" s="19" t="s">
        <v>13</v>
      </c>
      <c r="E25" s="322" t="s">
        <v>631</v>
      </c>
      <c r="F25" s="322" t="s">
        <v>605</v>
      </c>
      <c r="G25" s="19" t="s">
        <v>80</v>
      </c>
      <c r="H25" s="324" t="s">
        <v>13</v>
      </c>
      <c r="I25" s="324" t="s">
        <v>13</v>
      </c>
      <c r="J25" s="324" t="s">
        <v>13</v>
      </c>
      <c r="K25" s="324" t="s">
        <v>13</v>
      </c>
      <c r="L25" s="324" t="s">
        <v>13</v>
      </c>
      <c r="M25" s="324" t="s">
        <v>13</v>
      </c>
      <c r="N25" s="324" t="s">
        <v>13</v>
      </c>
    </row>
    <row r="26" spans="2:14" x14ac:dyDescent="0.25">
      <c r="B26" s="287">
        <v>15</v>
      </c>
      <c r="C26" s="19" t="s">
        <v>632</v>
      </c>
      <c r="D26" s="19" t="s">
        <v>89</v>
      </c>
      <c r="E26" s="322" t="s">
        <v>633</v>
      </c>
      <c r="F26" s="322" t="s">
        <v>614</v>
      </c>
      <c r="G26" s="19" t="s">
        <v>79</v>
      </c>
      <c r="H26" s="324">
        <v>208.35272670000001</v>
      </c>
      <c r="I26" s="324">
        <v>18.787320897000001</v>
      </c>
      <c r="J26" s="324">
        <v>23.102947403999998</v>
      </c>
      <c r="K26" s="324">
        <v>182.26992419999999</v>
      </c>
      <c r="L26" s="324">
        <v>87.481420131565756</v>
      </c>
      <c r="M26" s="324">
        <v>970.17517930992096</v>
      </c>
      <c r="N26" s="324">
        <v>788.94662664748193</v>
      </c>
    </row>
    <row r="27" spans="2:14" x14ac:dyDescent="0.25">
      <c r="B27" s="287">
        <v>16</v>
      </c>
      <c r="C27" s="19" t="s">
        <v>634</v>
      </c>
      <c r="D27" s="19" t="s">
        <v>13</v>
      </c>
      <c r="E27" s="322" t="s">
        <v>635</v>
      </c>
      <c r="F27" s="322" t="s">
        <v>636</v>
      </c>
      <c r="G27" s="19" t="s">
        <v>79</v>
      </c>
      <c r="H27" s="324" t="s">
        <v>13</v>
      </c>
      <c r="I27" s="324" t="s">
        <v>13</v>
      </c>
      <c r="J27" s="324" t="s">
        <v>13</v>
      </c>
      <c r="K27" s="324" t="s">
        <v>13</v>
      </c>
      <c r="L27" s="324" t="s">
        <v>13</v>
      </c>
      <c r="M27" s="324" t="s">
        <v>13</v>
      </c>
      <c r="N27" s="324" t="s">
        <v>13</v>
      </c>
    </row>
    <row r="28" spans="2:14" x14ac:dyDescent="0.25">
      <c r="B28" s="287">
        <v>17</v>
      </c>
      <c r="C28" s="19" t="s">
        <v>637</v>
      </c>
      <c r="D28" s="19" t="s">
        <v>89</v>
      </c>
      <c r="E28" s="322" t="s">
        <v>638</v>
      </c>
      <c r="F28" s="322" t="s">
        <v>639</v>
      </c>
      <c r="G28" s="19" t="s">
        <v>80</v>
      </c>
      <c r="H28" s="324">
        <v>44.6567376</v>
      </c>
      <c r="I28" s="324">
        <v>5.9431523999999998</v>
      </c>
      <c r="J28" s="324">
        <v>11.269515500000001</v>
      </c>
      <c r="K28" s="324">
        <v>9.5</v>
      </c>
      <c r="L28" s="324">
        <v>21.273385631287137</v>
      </c>
      <c r="M28" s="324">
        <v>159.8478275603365</v>
      </c>
      <c r="N28" s="324">
        <v>84.298211400481222</v>
      </c>
    </row>
    <row r="29" spans="2:14" x14ac:dyDescent="0.25">
      <c r="B29" s="287">
        <v>18</v>
      </c>
      <c r="C29" s="19" t="s">
        <v>640</v>
      </c>
      <c r="D29" s="19" t="s">
        <v>89</v>
      </c>
      <c r="E29" s="322" t="s">
        <v>641</v>
      </c>
      <c r="F29" s="322" t="s">
        <v>642</v>
      </c>
      <c r="G29" s="19" t="s">
        <v>80</v>
      </c>
      <c r="H29" s="324">
        <v>40.149379000000003</v>
      </c>
      <c r="I29" s="324">
        <v>28.597750000000001</v>
      </c>
      <c r="J29" s="324">
        <v>33.6905</v>
      </c>
      <c r="K29" s="324">
        <v>22.25</v>
      </c>
      <c r="L29" s="324">
        <v>55.418042704969352</v>
      </c>
      <c r="M29" s="324">
        <v>77.803323688052373</v>
      </c>
      <c r="N29" s="324">
        <v>66.042356153811909</v>
      </c>
    </row>
    <row r="30" spans="2:14" x14ac:dyDescent="0.25">
      <c r="B30" s="287">
        <v>19</v>
      </c>
      <c r="C30" s="19" t="s">
        <v>643</v>
      </c>
      <c r="D30" s="19" t="s">
        <v>13</v>
      </c>
      <c r="E30" s="322" t="s">
        <v>644</v>
      </c>
      <c r="F30" s="322" t="s">
        <v>645</v>
      </c>
      <c r="G30" s="19" t="s">
        <v>79</v>
      </c>
      <c r="H30" s="324" t="s">
        <v>13</v>
      </c>
      <c r="I30" s="324" t="s">
        <v>13</v>
      </c>
      <c r="J30" s="324" t="s">
        <v>13</v>
      </c>
      <c r="K30" s="324" t="s">
        <v>13</v>
      </c>
      <c r="L30" s="324" t="s">
        <v>13</v>
      </c>
      <c r="M30" s="324" t="s">
        <v>13</v>
      </c>
      <c r="N30" s="324" t="s">
        <v>13</v>
      </c>
    </row>
    <row r="31" spans="2:14" x14ac:dyDescent="0.25">
      <c r="B31" s="287">
        <v>20</v>
      </c>
      <c r="C31" s="19" t="s">
        <v>646</v>
      </c>
      <c r="D31" s="19" t="s">
        <v>90</v>
      </c>
      <c r="E31" s="322" t="s">
        <v>647</v>
      </c>
      <c r="F31" s="322" t="s">
        <v>648</v>
      </c>
      <c r="G31" s="19" t="s">
        <v>79</v>
      </c>
      <c r="H31" s="324">
        <v>39.473007800000005</v>
      </c>
      <c r="I31" s="324">
        <v>4.8501532999999997</v>
      </c>
      <c r="J31" s="324">
        <v>8.7181595999999999</v>
      </c>
      <c r="K31" s="324">
        <v>20.506699999999999</v>
      </c>
      <c r="L31" s="324">
        <v>51.951196888522887</v>
      </c>
      <c r="M31" s="324">
        <v>422.8051925698926</v>
      </c>
      <c r="N31" s="324">
        <v>235.21822197427994</v>
      </c>
    </row>
    <row r="32" spans="2:14" x14ac:dyDescent="0.25">
      <c r="B32" s="287">
        <v>21</v>
      </c>
      <c r="C32" s="19" t="s">
        <v>649</v>
      </c>
      <c r="D32" s="19" t="s">
        <v>90</v>
      </c>
      <c r="E32" s="322" t="s">
        <v>616</v>
      </c>
      <c r="F32" s="322" t="s">
        <v>642</v>
      </c>
      <c r="G32" s="19" t="s">
        <v>81</v>
      </c>
      <c r="H32" s="324">
        <v>108.95</v>
      </c>
      <c r="I32" s="324">
        <v>52.59</v>
      </c>
      <c r="J32" s="324">
        <v>88.32</v>
      </c>
      <c r="K32" s="324">
        <v>39.980000000000004</v>
      </c>
      <c r="L32" s="324">
        <v>36.695731987150069</v>
      </c>
      <c r="M32" s="324">
        <v>76.022057425366043</v>
      </c>
      <c r="N32" s="324">
        <v>45.267210144927546</v>
      </c>
    </row>
    <row r="33" spans="2:14" x14ac:dyDescent="0.25">
      <c r="B33" s="287">
        <v>22</v>
      </c>
      <c r="C33" s="19" t="s">
        <v>650</v>
      </c>
      <c r="D33" s="19" t="s">
        <v>89</v>
      </c>
      <c r="E33" s="322" t="s">
        <v>651</v>
      </c>
      <c r="F33" s="322" t="s">
        <v>648</v>
      </c>
      <c r="G33" s="19" t="s">
        <v>79</v>
      </c>
      <c r="H33" s="324">
        <v>100.4175157</v>
      </c>
      <c r="I33" s="324">
        <v>33.162590600000001</v>
      </c>
      <c r="J33" s="324">
        <v>45.853187400000003</v>
      </c>
      <c r="K33" s="324">
        <v>40.526000000000003</v>
      </c>
      <c r="L33" s="324">
        <v>40.357501096793222</v>
      </c>
      <c r="M33" s="324">
        <v>122.20396316082739</v>
      </c>
      <c r="N33" s="324">
        <v>88.382078319815989</v>
      </c>
    </row>
    <row r="34" spans="2:14" x14ac:dyDescent="0.25">
      <c r="B34" s="287">
        <v>23</v>
      </c>
      <c r="C34" s="19" t="s">
        <v>652</v>
      </c>
      <c r="D34" s="19" t="s">
        <v>90</v>
      </c>
      <c r="E34" s="322" t="s">
        <v>653</v>
      </c>
      <c r="F34" s="322" t="s">
        <v>654</v>
      </c>
      <c r="G34" s="19" t="s">
        <v>80</v>
      </c>
      <c r="H34" s="324">
        <v>131.94531080000002</v>
      </c>
      <c r="I34" s="324">
        <v>10.762718</v>
      </c>
      <c r="J34" s="324">
        <v>13.187595</v>
      </c>
      <c r="K34" s="324">
        <v>13.02</v>
      </c>
      <c r="L34" s="324">
        <v>9.8677246815807251</v>
      </c>
      <c r="M34" s="324">
        <v>120.97315938223041</v>
      </c>
      <c r="N34" s="324">
        <v>98.729146595721204</v>
      </c>
    </row>
    <row r="35" spans="2:14" x14ac:dyDescent="0.25">
      <c r="B35" s="287">
        <v>24</v>
      </c>
      <c r="C35" s="19" t="s">
        <v>655</v>
      </c>
      <c r="D35" s="19" t="s">
        <v>89</v>
      </c>
      <c r="E35" s="322" t="s">
        <v>656</v>
      </c>
      <c r="F35" s="322" t="s">
        <v>639</v>
      </c>
      <c r="G35" s="19" t="s">
        <v>79</v>
      </c>
      <c r="H35" s="324">
        <v>188.1021781</v>
      </c>
      <c r="I35" s="324">
        <v>41.758583494</v>
      </c>
      <c r="J35" s="324">
        <v>49.133615874999997</v>
      </c>
      <c r="K35" s="324">
        <v>36</v>
      </c>
      <c r="L35" s="324">
        <v>19.138534366604446</v>
      </c>
      <c r="M35" s="324">
        <v>86.209820802883769</v>
      </c>
      <c r="N35" s="324">
        <v>73.269592231084715</v>
      </c>
    </row>
    <row r="36" spans="2:14" x14ac:dyDescent="0.25">
      <c r="B36" s="287">
        <v>25</v>
      </c>
      <c r="C36" s="19" t="s">
        <v>657</v>
      </c>
      <c r="D36" s="19" t="s">
        <v>90</v>
      </c>
      <c r="E36" s="322" t="s">
        <v>658</v>
      </c>
      <c r="F36" s="322" t="s">
        <v>642</v>
      </c>
      <c r="G36" s="19" t="s">
        <v>79</v>
      </c>
      <c r="H36" s="324">
        <v>369.71325249999995</v>
      </c>
      <c r="I36" s="324">
        <v>98.121559899999994</v>
      </c>
      <c r="J36" s="324">
        <v>127.0004543</v>
      </c>
      <c r="K36" s="324">
        <v>103.10000000000001</v>
      </c>
      <c r="L36" s="324">
        <v>27.886476695882038</v>
      </c>
      <c r="M36" s="324">
        <v>105.0737474058441</v>
      </c>
      <c r="N36" s="324">
        <v>81.18081196501673</v>
      </c>
    </row>
    <row r="37" spans="2:14" x14ac:dyDescent="0.25">
      <c r="B37" s="287">
        <v>26</v>
      </c>
      <c r="C37" s="19" t="s">
        <v>659</v>
      </c>
      <c r="D37" s="19" t="s">
        <v>90</v>
      </c>
      <c r="E37" s="322" t="s">
        <v>660</v>
      </c>
      <c r="F37" s="322" t="s">
        <v>661</v>
      </c>
      <c r="G37" s="19" t="s">
        <v>80</v>
      </c>
      <c r="H37" s="324">
        <v>5.1003430999999999</v>
      </c>
      <c r="I37" s="324">
        <v>0</v>
      </c>
      <c r="J37" s="324">
        <v>0</v>
      </c>
      <c r="K37" s="324">
        <v>0.13</v>
      </c>
      <c r="L37" s="324">
        <v>2.5488481353342682</v>
      </c>
      <c r="M37" s="324" t="s">
        <v>365</v>
      </c>
      <c r="N37" s="324" t="s">
        <v>365</v>
      </c>
    </row>
    <row r="38" spans="2:14" x14ac:dyDescent="0.25">
      <c r="B38" s="287">
        <v>27</v>
      </c>
      <c r="C38" s="19" t="s">
        <v>662</v>
      </c>
      <c r="D38" s="19" t="s">
        <v>90</v>
      </c>
      <c r="E38" s="322" t="s">
        <v>663</v>
      </c>
      <c r="F38" s="322" t="s">
        <v>664</v>
      </c>
      <c r="G38" s="19" t="s">
        <v>79</v>
      </c>
      <c r="H38" s="324">
        <v>14.666788499999999</v>
      </c>
      <c r="I38" s="324">
        <v>5.375E-4</v>
      </c>
      <c r="J38" s="324">
        <v>1.225E-3</v>
      </c>
      <c r="K38" s="324">
        <v>1.4666787999999999</v>
      </c>
      <c r="L38" s="324">
        <v>9.9999996590937421</v>
      </c>
      <c r="M38" s="324" t="s">
        <v>503</v>
      </c>
      <c r="N38" s="324" t="s">
        <v>503</v>
      </c>
    </row>
    <row r="39" spans="2:14" x14ac:dyDescent="0.25">
      <c r="B39" s="287">
        <v>28</v>
      </c>
      <c r="C39" s="19" t="s">
        <v>665</v>
      </c>
      <c r="D39" s="19" t="s">
        <v>90</v>
      </c>
      <c r="E39" s="322" t="s">
        <v>666</v>
      </c>
      <c r="F39" s="322" t="s">
        <v>667</v>
      </c>
      <c r="G39" s="19" t="s">
        <v>79</v>
      </c>
      <c r="H39" s="324">
        <v>23.4976086</v>
      </c>
      <c r="I39" s="324">
        <v>5.4993599999999997E-2</v>
      </c>
      <c r="J39" s="324">
        <v>5.4993599999999997E-2</v>
      </c>
      <c r="K39" s="324">
        <v>2.1038173000000002</v>
      </c>
      <c r="L39" s="324">
        <v>8.9533251481599709</v>
      </c>
      <c r="M39" s="324">
        <v>3825.567520584214</v>
      </c>
      <c r="N39" s="324">
        <v>3825.567520584214</v>
      </c>
    </row>
    <row r="40" spans="2:14" x14ac:dyDescent="0.25">
      <c r="B40" s="287">
        <v>29</v>
      </c>
      <c r="C40" s="19" t="s">
        <v>668</v>
      </c>
      <c r="D40" s="19" t="s">
        <v>89</v>
      </c>
      <c r="E40" s="322" t="s">
        <v>669</v>
      </c>
      <c r="F40" s="322" t="s">
        <v>670</v>
      </c>
      <c r="G40" s="19" t="s">
        <v>80</v>
      </c>
      <c r="H40" s="324">
        <v>14.623516</v>
      </c>
      <c r="I40" s="324">
        <v>3.1762249999999999E-2</v>
      </c>
      <c r="J40" s="324">
        <v>3.4585049999999999E-2</v>
      </c>
      <c r="K40" s="324">
        <v>0.01</v>
      </c>
      <c r="L40" s="324">
        <v>6.8383007205654239E-2</v>
      </c>
      <c r="M40" s="324">
        <v>31.483915654589961</v>
      </c>
      <c r="N40" s="324">
        <v>28.914227390158466</v>
      </c>
    </row>
    <row r="41" spans="2:14" x14ac:dyDescent="0.25">
      <c r="B41" s="287">
        <v>30</v>
      </c>
      <c r="C41" s="19" t="s">
        <v>671</v>
      </c>
      <c r="D41" s="19" t="s">
        <v>89</v>
      </c>
      <c r="E41" s="322" t="s">
        <v>672</v>
      </c>
      <c r="F41" s="322" t="s">
        <v>673</v>
      </c>
      <c r="G41" s="19" t="s">
        <v>80</v>
      </c>
      <c r="H41" s="324">
        <v>43.726879699999998</v>
      </c>
      <c r="I41" s="324">
        <v>10.175504399999999</v>
      </c>
      <c r="J41" s="324">
        <v>14.697028899999999</v>
      </c>
      <c r="K41" s="324">
        <v>13.354131600000001</v>
      </c>
      <c r="L41" s="324">
        <v>30.539868592544465</v>
      </c>
      <c r="M41" s="324">
        <v>131.23803081447247</v>
      </c>
      <c r="N41" s="324">
        <v>90.86279744608791</v>
      </c>
    </row>
    <row r="42" spans="2:14" x14ac:dyDescent="0.25">
      <c r="B42" s="287">
        <v>31</v>
      </c>
      <c r="C42" s="19" t="s">
        <v>674</v>
      </c>
      <c r="D42" s="19" t="s">
        <v>90</v>
      </c>
      <c r="E42" s="322" t="s">
        <v>675</v>
      </c>
      <c r="F42" s="322" t="s">
        <v>648</v>
      </c>
      <c r="G42" s="19" t="s">
        <v>79</v>
      </c>
      <c r="H42" s="324">
        <v>26.790440999999998</v>
      </c>
      <c r="I42" s="324">
        <v>2.8204900000000001E-2</v>
      </c>
      <c r="J42" s="324">
        <v>0.11717075900000001</v>
      </c>
      <c r="K42" s="324">
        <v>5.5000023000000002</v>
      </c>
      <c r="L42" s="324">
        <v>20.529719163637512</v>
      </c>
      <c r="M42" s="324">
        <v>19500.165928615239</v>
      </c>
      <c r="N42" s="324">
        <v>4694.0058654053782</v>
      </c>
    </row>
    <row r="43" spans="2:14" x14ac:dyDescent="0.25">
      <c r="B43" s="287">
        <v>32</v>
      </c>
      <c r="C43" s="19" t="s">
        <v>676</v>
      </c>
      <c r="D43" s="19" t="s">
        <v>90</v>
      </c>
      <c r="E43" s="322" t="s">
        <v>677</v>
      </c>
      <c r="F43" s="322" t="s">
        <v>678</v>
      </c>
      <c r="G43" s="19" t="s">
        <v>80</v>
      </c>
      <c r="H43" s="324">
        <v>120.0650254</v>
      </c>
      <c r="I43" s="324">
        <v>21.1585073</v>
      </c>
      <c r="J43" s="324">
        <v>37.312803150000001</v>
      </c>
      <c r="K43" s="324">
        <v>16.560683900000001</v>
      </c>
      <c r="L43" s="324">
        <v>13.79309573693723</v>
      </c>
      <c r="M43" s="324">
        <v>78.269623018255174</v>
      </c>
      <c r="N43" s="324">
        <v>44.383381847311036</v>
      </c>
    </row>
    <row r="44" spans="2:14" x14ac:dyDescent="0.25">
      <c r="B44" s="287">
        <v>33</v>
      </c>
      <c r="C44" s="19" t="s">
        <v>679</v>
      </c>
      <c r="D44" s="19" t="s">
        <v>89</v>
      </c>
      <c r="E44" s="322" t="s">
        <v>680</v>
      </c>
      <c r="F44" s="322" t="s">
        <v>681</v>
      </c>
      <c r="G44" s="19" t="s">
        <v>79</v>
      </c>
      <c r="H44" s="324">
        <v>19.0069579</v>
      </c>
      <c r="I44" s="324">
        <v>11.4463936</v>
      </c>
      <c r="J44" s="324">
        <v>14.3177296</v>
      </c>
      <c r="K44" s="324">
        <v>19.0069579</v>
      </c>
      <c r="L44" s="324">
        <v>100</v>
      </c>
      <c r="M44" s="324">
        <v>166.05193359767043</v>
      </c>
      <c r="N44" s="324">
        <v>132.75120030203672</v>
      </c>
    </row>
    <row r="45" spans="2:14" x14ac:dyDescent="0.25">
      <c r="B45" s="287">
        <v>34</v>
      </c>
      <c r="C45" s="19" t="s">
        <v>682</v>
      </c>
      <c r="D45" s="19" t="s">
        <v>90</v>
      </c>
      <c r="E45" s="322" t="s">
        <v>683</v>
      </c>
      <c r="F45" s="322" t="s">
        <v>684</v>
      </c>
      <c r="G45" s="19" t="s">
        <v>79</v>
      </c>
      <c r="H45" s="324">
        <v>2371.6621713</v>
      </c>
      <c r="I45" s="324">
        <v>370.189798</v>
      </c>
      <c r="J45" s="324">
        <v>663.0025048</v>
      </c>
      <c r="K45" s="324">
        <v>589.32461060000003</v>
      </c>
      <c r="L45" s="324">
        <v>24.848590061921357</v>
      </c>
      <c r="M45" s="324">
        <v>159.19525977860687</v>
      </c>
      <c r="N45" s="324">
        <v>88.887237428729549</v>
      </c>
    </row>
    <row r="46" spans="2:14" x14ac:dyDescent="0.25">
      <c r="B46" s="287">
        <v>35</v>
      </c>
      <c r="C46" s="19" t="s">
        <v>685</v>
      </c>
      <c r="D46" s="19" t="s">
        <v>89</v>
      </c>
      <c r="E46" s="322" t="s">
        <v>686</v>
      </c>
      <c r="F46" s="322" t="s">
        <v>684</v>
      </c>
      <c r="G46" s="19" t="s">
        <v>79</v>
      </c>
      <c r="H46" s="324">
        <v>312.49839459999998</v>
      </c>
      <c r="I46" s="324">
        <v>2.9341457000000002</v>
      </c>
      <c r="J46" s="324">
        <v>3.5088073999999998</v>
      </c>
      <c r="K46" s="324">
        <v>12.55</v>
      </c>
      <c r="L46" s="324">
        <v>4.01602063142247</v>
      </c>
      <c r="M46" s="324">
        <v>427.72245427348753</v>
      </c>
      <c r="N46" s="324">
        <v>357.67138429997613</v>
      </c>
    </row>
    <row r="47" spans="2:14" x14ac:dyDescent="0.25">
      <c r="B47" s="287">
        <v>36</v>
      </c>
      <c r="C47" s="19" t="s">
        <v>687</v>
      </c>
      <c r="D47" s="19" t="s">
        <v>89</v>
      </c>
      <c r="E47" s="322" t="s">
        <v>688</v>
      </c>
      <c r="F47" s="322" t="s">
        <v>689</v>
      </c>
      <c r="G47" s="19" t="s">
        <v>79</v>
      </c>
      <c r="H47" s="324">
        <v>74.01906910000001</v>
      </c>
      <c r="I47" s="324">
        <v>19.279787599999999</v>
      </c>
      <c r="J47" s="324">
        <v>28.436218400000001</v>
      </c>
      <c r="K47" s="324">
        <v>15.082293099999999</v>
      </c>
      <c r="L47" s="324">
        <v>20.376226401366615</v>
      </c>
      <c r="M47" s="324">
        <v>78.228523119206983</v>
      </c>
      <c r="N47" s="324">
        <v>53.039025400086246</v>
      </c>
    </row>
    <row r="48" spans="2:14" x14ac:dyDescent="0.25">
      <c r="B48" s="287">
        <v>37</v>
      </c>
      <c r="C48" s="19" t="s">
        <v>690</v>
      </c>
      <c r="D48" s="19" t="s">
        <v>90</v>
      </c>
      <c r="E48" s="322" t="s">
        <v>691</v>
      </c>
      <c r="F48" s="322" t="s">
        <v>664</v>
      </c>
      <c r="G48" s="19" t="s">
        <v>80</v>
      </c>
      <c r="H48" s="324">
        <v>38.8664761</v>
      </c>
      <c r="I48" s="324">
        <v>7.9127318000000004</v>
      </c>
      <c r="J48" s="324">
        <v>9.7139661000000004</v>
      </c>
      <c r="K48" s="324">
        <v>11.209999999999999</v>
      </c>
      <c r="L48" s="324">
        <v>28.842336956809934</v>
      </c>
      <c r="M48" s="324">
        <v>141.67041526669712</v>
      </c>
      <c r="N48" s="324">
        <v>115.40085568138845</v>
      </c>
    </row>
    <row r="49" spans="2:14" x14ac:dyDescent="0.25">
      <c r="B49" s="287">
        <v>38</v>
      </c>
      <c r="C49" s="19" t="s">
        <v>692</v>
      </c>
      <c r="D49" s="19" t="s">
        <v>90</v>
      </c>
      <c r="E49" s="322" t="s">
        <v>693</v>
      </c>
      <c r="F49" s="322" t="s">
        <v>684</v>
      </c>
      <c r="G49" s="19" t="s">
        <v>80</v>
      </c>
      <c r="H49" s="324">
        <v>202.16678100000001</v>
      </c>
      <c r="I49" s="324">
        <v>167.90965</v>
      </c>
      <c r="J49" s="324">
        <v>214.31285</v>
      </c>
      <c r="K49" s="324">
        <v>202.16678100000001</v>
      </c>
      <c r="L49" s="324">
        <v>100</v>
      </c>
      <c r="M49" s="324">
        <v>120.40212161719114</v>
      </c>
      <c r="N49" s="324">
        <v>94.332552154478847</v>
      </c>
    </row>
    <row r="50" spans="2:14" x14ac:dyDescent="0.25">
      <c r="B50" s="287">
        <v>39</v>
      </c>
      <c r="C50" s="19" t="s">
        <v>694</v>
      </c>
      <c r="D50" s="19" t="s">
        <v>89</v>
      </c>
      <c r="E50" s="322" t="s">
        <v>695</v>
      </c>
      <c r="F50" s="322" t="s">
        <v>696</v>
      </c>
      <c r="G50" s="19" t="s">
        <v>80</v>
      </c>
      <c r="H50" s="324">
        <v>835.18171749999999</v>
      </c>
      <c r="I50" s="324">
        <v>107.823757</v>
      </c>
      <c r="J50" s="324">
        <v>161.68835250000001</v>
      </c>
      <c r="K50" s="324">
        <v>408.3002765</v>
      </c>
      <c r="L50" s="324">
        <v>48.887597506586943</v>
      </c>
      <c r="M50" s="324">
        <v>378.67376157185839</v>
      </c>
      <c r="N50" s="324">
        <v>252.5229988350583</v>
      </c>
    </row>
    <row r="51" spans="2:14" x14ac:dyDescent="0.25">
      <c r="B51" s="287">
        <v>40</v>
      </c>
      <c r="C51" s="19" t="s">
        <v>697</v>
      </c>
      <c r="D51" s="19" t="s">
        <v>89</v>
      </c>
      <c r="E51" s="322" t="s">
        <v>524</v>
      </c>
      <c r="F51" s="322" t="s">
        <v>698</v>
      </c>
      <c r="G51" s="19" t="s">
        <v>80</v>
      </c>
      <c r="H51" s="324">
        <v>109.49857349999999</v>
      </c>
      <c r="I51" s="324">
        <v>27.190018999999999</v>
      </c>
      <c r="J51" s="324">
        <v>30.847445799999999</v>
      </c>
      <c r="K51" s="324">
        <v>28.237938500000002</v>
      </c>
      <c r="L51" s="324">
        <v>25.788407645328824</v>
      </c>
      <c r="M51" s="324">
        <v>103.85405946204011</v>
      </c>
      <c r="N51" s="324">
        <v>91.540604959908876</v>
      </c>
    </row>
    <row r="52" spans="2:14" x14ac:dyDescent="0.25">
      <c r="B52" s="287">
        <v>41</v>
      </c>
      <c r="C52" s="19" t="s">
        <v>699</v>
      </c>
      <c r="D52" s="19" t="s">
        <v>90</v>
      </c>
      <c r="E52" s="322" t="s">
        <v>700</v>
      </c>
      <c r="F52" s="322" t="s">
        <v>701</v>
      </c>
      <c r="G52" s="19" t="s">
        <v>79</v>
      </c>
      <c r="H52" s="324">
        <v>113.57137829999999</v>
      </c>
      <c r="I52" s="324">
        <v>6.7800608999999996</v>
      </c>
      <c r="J52" s="324">
        <v>12.1393109</v>
      </c>
      <c r="K52" s="324">
        <v>21.256252400000001</v>
      </c>
      <c r="L52" s="324">
        <v>18.716205366330403</v>
      </c>
      <c r="M52" s="324">
        <v>313.51123114543122</v>
      </c>
      <c r="N52" s="324">
        <v>175.10262794241476</v>
      </c>
    </row>
    <row r="53" spans="2:14" x14ac:dyDescent="0.25">
      <c r="B53" s="287">
        <v>42</v>
      </c>
      <c r="C53" s="19" t="s">
        <v>702</v>
      </c>
      <c r="D53" s="19" t="s">
        <v>90</v>
      </c>
      <c r="E53" s="322" t="s">
        <v>703</v>
      </c>
      <c r="F53" s="322" t="s">
        <v>704</v>
      </c>
      <c r="G53" s="19" t="s">
        <v>79</v>
      </c>
      <c r="H53" s="324">
        <v>216.8</v>
      </c>
      <c r="I53" s="324">
        <v>10.06</v>
      </c>
      <c r="J53" s="324">
        <v>13.46</v>
      </c>
      <c r="K53" s="324">
        <v>10.41</v>
      </c>
      <c r="L53" s="324">
        <v>4.8016605166051658</v>
      </c>
      <c r="M53" s="324">
        <v>103.47912524850895</v>
      </c>
      <c r="N53" s="324">
        <v>77.340267459138175</v>
      </c>
    </row>
    <row r="54" spans="2:14" x14ac:dyDescent="0.25">
      <c r="B54" s="287">
        <v>43</v>
      </c>
      <c r="C54" s="19" t="s">
        <v>705</v>
      </c>
      <c r="D54" s="19" t="s">
        <v>90</v>
      </c>
      <c r="E54" s="322" t="s">
        <v>549</v>
      </c>
      <c r="F54" s="322" t="s">
        <v>698</v>
      </c>
      <c r="G54" s="19" t="s">
        <v>79</v>
      </c>
      <c r="H54" s="324">
        <v>20.0233305</v>
      </c>
      <c r="I54" s="324">
        <v>12.918100000000001</v>
      </c>
      <c r="J54" s="324">
        <v>15.3833</v>
      </c>
      <c r="K54" s="324">
        <v>16</v>
      </c>
      <c r="L54" s="324">
        <v>79.906786735603248</v>
      </c>
      <c r="M54" s="324">
        <v>123.85722358551179</v>
      </c>
      <c r="N54" s="324">
        <v>104.00889276033101</v>
      </c>
    </row>
    <row r="55" spans="2:14" x14ac:dyDescent="0.25">
      <c r="B55" s="287">
        <v>44</v>
      </c>
      <c r="C55" s="19" t="s">
        <v>706</v>
      </c>
      <c r="D55" s="19" t="s">
        <v>89</v>
      </c>
      <c r="E55" s="322" t="s">
        <v>504</v>
      </c>
      <c r="F55" s="322" t="s">
        <v>707</v>
      </c>
      <c r="G55" s="19" t="s">
        <v>79</v>
      </c>
      <c r="H55" s="324">
        <v>24.424157299999997</v>
      </c>
      <c r="I55" s="324">
        <v>1.3492846999999999</v>
      </c>
      <c r="J55" s="324">
        <v>1.9825874999999999</v>
      </c>
      <c r="K55" s="324">
        <v>4.4543094999999999</v>
      </c>
      <c r="L55" s="324">
        <v>18.23731089383379</v>
      </c>
      <c r="M55" s="324">
        <v>330.12376854195418</v>
      </c>
      <c r="N55" s="324">
        <v>224.67152143348022</v>
      </c>
    </row>
    <row r="56" spans="2:14" x14ac:dyDescent="0.25">
      <c r="B56" s="287">
        <v>45</v>
      </c>
      <c r="C56" s="19" t="s">
        <v>708</v>
      </c>
      <c r="D56" s="19" t="s">
        <v>13</v>
      </c>
      <c r="E56" s="322" t="s">
        <v>709</v>
      </c>
      <c r="F56" s="322" t="s">
        <v>710</v>
      </c>
      <c r="G56" s="19" t="s">
        <v>79</v>
      </c>
      <c r="H56" s="324" t="s">
        <v>13</v>
      </c>
      <c r="I56" s="324" t="s">
        <v>13</v>
      </c>
      <c r="J56" s="324" t="s">
        <v>13</v>
      </c>
      <c r="K56" s="324" t="s">
        <v>13</v>
      </c>
      <c r="L56" s="324" t="s">
        <v>13</v>
      </c>
      <c r="M56" s="324" t="s">
        <v>13</v>
      </c>
      <c r="N56" s="324" t="s">
        <v>13</v>
      </c>
    </row>
    <row r="57" spans="2:14" x14ac:dyDescent="0.25">
      <c r="B57" s="287">
        <v>46</v>
      </c>
      <c r="C57" s="19" t="s">
        <v>711</v>
      </c>
      <c r="D57" s="19" t="s">
        <v>89</v>
      </c>
      <c r="E57" s="322" t="s">
        <v>712</v>
      </c>
      <c r="F57" s="322" t="s">
        <v>698</v>
      </c>
      <c r="G57" s="19" t="s">
        <v>79</v>
      </c>
      <c r="H57" s="324">
        <v>16.900265000000001</v>
      </c>
      <c r="I57" s="324">
        <v>2.6030595000000001</v>
      </c>
      <c r="J57" s="324">
        <v>3.8337474999999999</v>
      </c>
      <c r="K57" s="324">
        <v>5.2277444000000006</v>
      </c>
      <c r="L57" s="324">
        <v>30.932913773837278</v>
      </c>
      <c r="M57" s="324">
        <v>200.83076856291609</v>
      </c>
      <c r="N57" s="324">
        <v>136.36120793036059</v>
      </c>
    </row>
    <row r="58" spans="2:14" x14ac:dyDescent="0.25">
      <c r="B58" s="287">
        <v>47</v>
      </c>
      <c r="C58" s="19" t="s">
        <v>713</v>
      </c>
      <c r="D58" s="19" t="s">
        <v>90</v>
      </c>
      <c r="E58" s="322" t="s">
        <v>714</v>
      </c>
      <c r="F58" s="322" t="s">
        <v>715</v>
      </c>
      <c r="G58" s="19" t="s">
        <v>79</v>
      </c>
      <c r="H58" s="324">
        <v>1265.0899999999999</v>
      </c>
      <c r="I58" s="324">
        <v>52.07</v>
      </c>
      <c r="J58" s="324">
        <v>63.93</v>
      </c>
      <c r="K58" s="324">
        <v>158.56</v>
      </c>
      <c r="L58" s="324">
        <v>12.533495640626361</v>
      </c>
      <c r="M58" s="324">
        <v>304.51315536777417</v>
      </c>
      <c r="N58" s="324">
        <v>248.02127326763647</v>
      </c>
    </row>
    <row r="59" spans="2:14" x14ac:dyDescent="0.25">
      <c r="B59" s="287">
        <v>48</v>
      </c>
      <c r="C59" s="19" t="s">
        <v>716</v>
      </c>
      <c r="D59" s="19" t="s">
        <v>89</v>
      </c>
      <c r="E59" s="322" t="s">
        <v>717</v>
      </c>
      <c r="F59" s="322" t="s">
        <v>707</v>
      </c>
      <c r="G59" s="19" t="s">
        <v>79</v>
      </c>
      <c r="H59" s="324">
        <v>12.395951699999999</v>
      </c>
      <c r="I59" s="324">
        <v>1.05924E-2</v>
      </c>
      <c r="J59" s="324">
        <v>1.05924E-2</v>
      </c>
      <c r="K59" s="324">
        <v>6.5000000000000002E-2</v>
      </c>
      <c r="L59" s="324">
        <v>0.52436474078872064</v>
      </c>
      <c r="M59" s="324">
        <v>613.64752086401575</v>
      </c>
      <c r="N59" s="324">
        <v>613.64752086401575</v>
      </c>
    </row>
    <row r="60" spans="2:14" x14ac:dyDescent="0.25">
      <c r="B60" s="287">
        <v>49</v>
      </c>
      <c r="C60" s="19" t="s">
        <v>718</v>
      </c>
      <c r="D60" s="19" t="s">
        <v>90</v>
      </c>
      <c r="E60" s="322" t="s">
        <v>719</v>
      </c>
      <c r="F60" s="322" t="s">
        <v>715</v>
      </c>
      <c r="G60" s="19" t="s">
        <v>81</v>
      </c>
      <c r="H60" s="324">
        <v>5.6512738000000002</v>
      </c>
      <c r="I60" s="324">
        <v>0.46049889999999999</v>
      </c>
      <c r="J60" s="324">
        <v>0.56839890000000004</v>
      </c>
      <c r="K60" s="324">
        <v>0.43</v>
      </c>
      <c r="L60" s="324">
        <v>7.6089040315123286</v>
      </c>
      <c r="M60" s="324">
        <v>93.376987436886381</v>
      </c>
      <c r="N60" s="324">
        <v>75.651096439489933</v>
      </c>
    </row>
    <row r="61" spans="2:14" x14ac:dyDescent="0.25">
      <c r="B61" s="287">
        <v>50</v>
      </c>
      <c r="C61" s="19" t="s">
        <v>720</v>
      </c>
      <c r="D61" s="19" t="s">
        <v>90</v>
      </c>
      <c r="E61" s="322" t="s">
        <v>721</v>
      </c>
      <c r="F61" s="322" t="s">
        <v>698</v>
      </c>
      <c r="G61" s="19" t="s">
        <v>79</v>
      </c>
      <c r="H61" s="324">
        <v>113.7154024</v>
      </c>
      <c r="I61" s="324">
        <v>64.413067400000003</v>
      </c>
      <c r="J61" s="324">
        <v>102.75819060000001</v>
      </c>
      <c r="K61" s="324">
        <v>113.7154024</v>
      </c>
      <c r="L61" s="324">
        <v>100</v>
      </c>
      <c r="M61" s="324">
        <v>176.54088990023783</v>
      </c>
      <c r="N61" s="324">
        <v>110.66310309282537</v>
      </c>
    </row>
    <row r="62" spans="2:14" x14ac:dyDescent="0.25">
      <c r="B62" s="287">
        <v>51</v>
      </c>
      <c r="C62" s="19" t="s">
        <v>722</v>
      </c>
      <c r="D62" s="19" t="s">
        <v>90</v>
      </c>
      <c r="E62" s="322" t="s">
        <v>723</v>
      </c>
      <c r="F62" s="322" t="s">
        <v>715</v>
      </c>
      <c r="G62" s="19" t="s">
        <v>79</v>
      </c>
      <c r="H62" s="324">
        <v>5.9435286000000005</v>
      </c>
      <c r="I62" s="324">
        <v>0.21170910000000001</v>
      </c>
      <c r="J62" s="324">
        <v>0.2269342</v>
      </c>
      <c r="K62" s="324">
        <v>0.21</v>
      </c>
      <c r="L62" s="324">
        <v>3.5332546393400035</v>
      </c>
      <c r="M62" s="324">
        <v>99.192713019893802</v>
      </c>
      <c r="N62" s="324">
        <v>92.537836958907022</v>
      </c>
    </row>
    <row r="63" spans="2:14" x14ac:dyDescent="0.25">
      <c r="B63" s="425" t="s">
        <v>724</v>
      </c>
      <c r="C63" s="425"/>
      <c r="D63" s="262"/>
      <c r="E63" s="326"/>
      <c r="F63" s="326"/>
      <c r="G63" s="262"/>
      <c r="H63" s="327">
        <v>9509.7413973000002</v>
      </c>
      <c r="I63" s="327">
        <v>1584.4983718409999</v>
      </c>
      <c r="J63" s="327">
        <v>2249.3635988380001</v>
      </c>
      <c r="K63" s="327">
        <v>2705.2202713000001</v>
      </c>
      <c r="L63" s="327">
        <v>28.446833181689513</v>
      </c>
      <c r="M63" s="327">
        <v>170.73039135766697</v>
      </c>
      <c r="N63" s="327">
        <v>120.2660286979611</v>
      </c>
    </row>
    <row r="64" spans="2:14" x14ac:dyDescent="0.25">
      <c r="B64" s="426" t="s">
        <v>725</v>
      </c>
      <c r="C64" s="426"/>
      <c r="D64" s="328"/>
      <c r="E64" s="329"/>
      <c r="F64" s="329"/>
      <c r="G64" s="328"/>
      <c r="H64" s="330">
        <v>1139304.6000000001</v>
      </c>
      <c r="I64" s="330">
        <v>219721.8</v>
      </c>
      <c r="J64" s="330">
        <v>335670.69067899627</v>
      </c>
      <c r="K64" s="330">
        <v>357677.18</v>
      </c>
      <c r="L64" s="330">
        <v>31.394341776553869</v>
      </c>
      <c r="M64" s="330">
        <v>162.78638714956824</v>
      </c>
      <c r="N64" s="330">
        <v>87.58</v>
      </c>
    </row>
    <row r="65" spans="2:14" x14ac:dyDescent="0.25">
      <c r="B65" s="331" t="s">
        <v>826</v>
      </c>
      <c r="C65" s="325"/>
    </row>
    <row r="66" spans="2:14" x14ac:dyDescent="0.25">
      <c r="B66" s="424" t="s">
        <v>827</v>
      </c>
      <c r="C66" s="424"/>
      <c r="D66" s="424"/>
      <c r="E66" s="424"/>
      <c r="F66" s="424"/>
      <c r="G66" s="424"/>
      <c r="H66" s="424"/>
      <c r="I66" s="424"/>
      <c r="J66" s="424"/>
      <c r="K66" s="424"/>
      <c r="L66" s="424"/>
      <c r="M66" s="424"/>
      <c r="N66" s="424"/>
    </row>
    <row r="67" spans="2:14" ht="27.75" customHeight="1" x14ac:dyDescent="0.25">
      <c r="B67" s="424" t="s">
        <v>828</v>
      </c>
      <c r="C67" s="424"/>
      <c r="D67" s="424"/>
      <c r="E67" s="424"/>
      <c r="F67" s="424"/>
      <c r="G67" s="424"/>
      <c r="H67" s="424"/>
      <c r="I67" s="424"/>
      <c r="J67" s="424"/>
      <c r="K67" s="424"/>
      <c r="L67" s="424"/>
      <c r="M67" s="424"/>
      <c r="N67" s="424"/>
    </row>
    <row r="68" spans="2:14" ht="24.75" customHeight="1" x14ac:dyDescent="0.25">
      <c r="B68" s="424" t="s">
        <v>829</v>
      </c>
      <c r="C68" s="424"/>
      <c r="D68" s="424"/>
      <c r="E68" s="424"/>
      <c r="F68" s="424"/>
      <c r="G68" s="424"/>
      <c r="H68" s="424"/>
      <c r="I68" s="424"/>
      <c r="J68" s="424"/>
      <c r="K68" s="424"/>
      <c r="L68" s="424"/>
      <c r="M68" s="424"/>
      <c r="N68" s="424"/>
    </row>
    <row r="69" spans="2:14" ht="16.5" customHeight="1" x14ac:dyDescent="0.25">
      <c r="B69" s="424" t="s">
        <v>830</v>
      </c>
      <c r="C69" s="424"/>
      <c r="D69" s="424"/>
      <c r="E69" s="424"/>
      <c r="F69" s="424"/>
      <c r="G69" s="424"/>
      <c r="H69" s="424"/>
      <c r="I69" s="424"/>
      <c r="J69" s="424"/>
      <c r="K69" s="424"/>
      <c r="L69" s="424"/>
      <c r="M69" s="424"/>
      <c r="N69" s="424"/>
    </row>
    <row r="70" spans="2:14" ht="11.25" customHeight="1" x14ac:dyDescent="0.25">
      <c r="B70" s="424" t="s">
        <v>831</v>
      </c>
      <c r="C70" s="424"/>
      <c r="D70" s="424"/>
      <c r="E70" s="424"/>
      <c r="F70" s="424"/>
      <c r="G70" s="424"/>
      <c r="H70" s="424"/>
      <c r="I70" s="424"/>
      <c r="J70" s="424"/>
      <c r="K70" s="424"/>
      <c r="L70" s="424"/>
      <c r="M70" s="424"/>
      <c r="N70" s="424"/>
    </row>
  </sheetData>
  <mergeCells count="20">
    <mergeCell ref="B6:N6"/>
    <mergeCell ref="L4:N4"/>
    <mergeCell ref="G4:G5"/>
    <mergeCell ref="B11:N11"/>
    <mergeCell ref="O2:P3"/>
    <mergeCell ref="H4:K4"/>
    <mergeCell ref="B4:B5"/>
    <mergeCell ref="C4:C5"/>
    <mergeCell ref="D4:D5"/>
    <mergeCell ref="E4:E5"/>
    <mergeCell ref="F4:F5"/>
    <mergeCell ref="B2:N2"/>
    <mergeCell ref="B3:N3"/>
    <mergeCell ref="B70:N70"/>
    <mergeCell ref="B63:C63"/>
    <mergeCell ref="B64:C64"/>
    <mergeCell ref="B66:N66"/>
    <mergeCell ref="B67:N67"/>
    <mergeCell ref="B68:N68"/>
    <mergeCell ref="B69:N69"/>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heetViews>
  <sheetFormatPr defaultRowHeight="15" x14ac:dyDescent="0.25"/>
  <cols>
    <col min="1" max="1" width="1.85546875" style="43" customWidth="1"/>
    <col min="2" max="2" width="1.85546875" customWidth="1"/>
    <col min="3" max="4" width="35.140625" style="15" customWidth="1"/>
    <col min="5" max="5" width="13.140625" style="15" customWidth="1"/>
    <col min="6" max="6" width="9.140625" style="15"/>
    <col min="7" max="7" width="13.42578125" style="15" customWidth="1"/>
    <col min="8" max="8" width="3.7109375" customWidth="1"/>
    <col min="9" max="10" width="7.140625" customWidth="1"/>
  </cols>
  <sheetData>
    <row r="1" spans="3:10" ht="12" customHeight="1" x14ac:dyDescent="0.25"/>
    <row r="2" spans="3:10" ht="15.75" customHeight="1" x14ac:dyDescent="0.25">
      <c r="C2" s="438" t="s">
        <v>1024</v>
      </c>
      <c r="D2" s="438"/>
      <c r="E2" s="438"/>
      <c r="F2" s="438"/>
      <c r="G2" s="438"/>
      <c r="I2" s="382" t="s">
        <v>322</v>
      </c>
      <c r="J2" s="382"/>
    </row>
    <row r="3" spans="3:10" x14ac:dyDescent="0.25">
      <c r="C3" s="437" t="s">
        <v>411</v>
      </c>
      <c r="D3" s="437"/>
      <c r="E3" s="437"/>
      <c r="F3" s="437"/>
      <c r="G3" s="437"/>
      <c r="I3" s="382"/>
      <c r="J3" s="382"/>
    </row>
    <row r="4" spans="3:10" ht="50.25" customHeight="1" x14ac:dyDescent="0.25">
      <c r="C4" s="435" t="s">
        <v>410</v>
      </c>
      <c r="D4" s="436"/>
      <c r="E4" s="18" t="s">
        <v>726</v>
      </c>
      <c r="F4" s="18" t="s">
        <v>727</v>
      </c>
      <c r="G4" s="18" t="s">
        <v>728</v>
      </c>
    </row>
    <row r="5" spans="3:10" x14ac:dyDescent="0.25">
      <c r="C5" s="432" t="s">
        <v>409</v>
      </c>
      <c r="D5" s="121" t="s">
        <v>405</v>
      </c>
      <c r="E5" s="122">
        <v>158</v>
      </c>
      <c r="F5" s="122">
        <v>6</v>
      </c>
      <c r="G5" s="122">
        <v>164</v>
      </c>
    </row>
    <row r="6" spans="3:10" x14ac:dyDescent="0.25">
      <c r="C6" s="433"/>
      <c r="D6" s="10" t="s">
        <v>389</v>
      </c>
      <c r="E6" s="79">
        <v>9.6199999999999992</v>
      </c>
      <c r="F6" s="79">
        <v>0.35</v>
      </c>
      <c r="G6" s="204">
        <v>9.85</v>
      </c>
    </row>
    <row r="7" spans="3:10" x14ac:dyDescent="0.25">
      <c r="C7" s="433"/>
      <c r="D7" s="10" t="s">
        <v>88</v>
      </c>
      <c r="E7" s="79">
        <v>1.83</v>
      </c>
      <c r="F7" s="79">
        <v>7.0000000000000007E-2</v>
      </c>
      <c r="G7" s="79">
        <v>1.88</v>
      </c>
    </row>
    <row r="8" spans="3:10" x14ac:dyDescent="0.25">
      <c r="C8" s="433"/>
      <c r="D8" s="10" t="s">
        <v>406</v>
      </c>
      <c r="E8" s="79">
        <v>3.08</v>
      </c>
      <c r="F8" s="79">
        <v>0.1</v>
      </c>
      <c r="G8" s="79">
        <v>3.18</v>
      </c>
    </row>
    <row r="9" spans="3:10" ht="14.25" customHeight="1" x14ac:dyDescent="0.25">
      <c r="C9" s="433"/>
      <c r="D9" s="19" t="s">
        <v>407</v>
      </c>
      <c r="E9" s="118">
        <v>32.049999999999997</v>
      </c>
      <c r="F9" s="118">
        <v>28.26</v>
      </c>
      <c r="G9" s="118">
        <v>32.31</v>
      </c>
    </row>
    <row r="10" spans="3:10" x14ac:dyDescent="0.25">
      <c r="C10" s="434"/>
      <c r="D10" s="313" t="s">
        <v>408</v>
      </c>
      <c r="E10" s="123">
        <v>168.15</v>
      </c>
      <c r="F10" s="123">
        <v>147.9</v>
      </c>
      <c r="G10" s="123">
        <v>169.4</v>
      </c>
    </row>
    <row r="11" spans="3:10" x14ac:dyDescent="0.25">
      <c r="C11" s="10"/>
      <c r="D11" s="10"/>
    </row>
    <row r="12" spans="3:10" x14ac:dyDescent="0.25">
      <c r="C12" s="10"/>
      <c r="D12" s="10"/>
    </row>
    <row r="13" spans="3:10" x14ac:dyDescent="0.25">
      <c r="C13" s="140"/>
      <c r="D13" s="140"/>
      <c r="E13" s="140"/>
      <c r="F13" s="140"/>
    </row>
    <row r="14" spans="3:10" x14ac:dyDescent="0.25">
      <c r="C14" s="140"/>
      <c r="D14" s="140"/>
      <c r="E14" s="140"/>
      <c r="F14" s="140"/>
    </row>
    <row r="15" spans="3:10" ht="63.75" x14ac:dyDescent="0.25">
      <c r="C15" s="168" t="s">
        <v>84</v>
      </c>
      <c r="D15" s="168"/>
      <c r="E15" s="168" t="s">
        <v>127</v>
      </c>
      <c r="F15" s="140"/>
    </row>
    <row r="16" spans="3:10" x14ac:dyDescent="0.25">
      <c r="C16" s="172" t="s">
        <v>298</v>
      </c>
      <c r="D16" s="172"/>
      <c r="E16" s="173">
        <v>3.8744000000000001</v>
      </c>
      <c r="F16" s="140"/>
    </row>
    <row r="17" spans="3:6" x14ac:dyDescent="0.25">
      <c r="C17" s="172" t="s">
        <v>296</v>
      </c>
      <c r="D17" s="172"/>
      <c r="E17" s="173">
        <v>2.6664999999999996</v>
      </c>
      <c r="F17" s="140"/>
    </row>
    <row r="18" spans="3:6" x14ac:dyDescent="0.25">
      <c r="C18" s="172" t="s">
        <v>294</v>
      </c>
      <c r="D18" s="172"/>
      <c r="E18" s="173">
        <v>2.5287999999999999</v>
      </c>
      <c r="F18" s="140"/>
    </row>
    <row r="19" spans="3:6" x14ac:dyDescent="0.25">
      <c r="C19" s="172" t="s">
        <v>299</v>
      </c>
      <c r="D19" s="172"/>
      <c r="E19" s="173">
        <v>2.0912000000000002</v>
      </c>
      <c r="F19" s="140"/>
    </row>
    <row r="20" spans="3:6" x14ac:dyDescent="0.25">
      <c r="C20" s="172" t="s">
        <v>293</v>
      </c>
      <c r="D20" s="172"/>
      <c r="E20" s="173">
        <v>1.8345</v>
      </c>
      <c r="F20" s="140"/>
    </row>
    <row r="21" spans="3:6" x14ac:dyDescent="0.25">
      <c r="C21" s="172" t="s">
        <v>300</v>
      </c>
      <c r="D21" s="172"/>
      <c r="E21" s="173">
        <v>1.6965000000000001</v>
      </c>
      <c r="F21" s="140"/>
    </row>
    <row r="22" spans="3:6" x14ac:dyDescent="0.25">
      <c r="C22" s="172" t="s">
        <v>295</v>
      </c>
      <c r="D22" s="172"/>
      <c r="E22" s="173">
        <v>1.2335</v>
      </c>
      <c r="F22" s="140"/>
    </row>
    <row r="23" spans="3:6" x14ac:dyDescent="0.25">
      <c r="C23" s="172" t="s">
        <v>297</v>
      </c>
      <c r="D23" s="172"/>
      <c r="E23" s="173">
        <v>1.1538999999999999</v>
      </c>
      <c r="F23" s="140"/>
    </row>
    <row r="24" spans="3:6" x14ac:dyDescent="0.25">
      <c r="C24" s="140"/>
      <c r="D24" s="140"/>
      <c r="E24" s="140"/>
      <c r="F24" s="140"/>
    </row>
    <row r="25" spans="3:6" x14ac:dyDescent="0.25">
      <c r="C25" s="140"/>
      <c r="D25" s="140"/>
      <c r="E25" s="140"/>
      <c r="F25" s="140"/>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J2" sqref="J2:K3"/>
    </sheetView>
  </sheetViews>
  <sheetFormatPr defaultRowHeight="15" x14ac:dyDescent="0.25"/>
  <cols>
    <col min="1" max="1" width="1.85546875" customWidth="1"/>
    <col min="2" max="2" width="8.7109375" customWidth="1"/>
    <col min="3" max="3" width="35.7109375" style="15"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267" t="s">
        <v>1025</v>
      </c>
      <c r="C2" s="267"/>
      <c r="D2" s="267"/>
      <c r="E2" s="267"/>
      <c r="F2" s="267"/>
      <c r="G2" s="267"/>
      <c r="H2" s="267"/>
      <c r="J2" s="404" t="s">
        <v>322</v>
      </c>
      <c r="K2" s="404"/>
    </row>
    <row r="3" spans="2:11" x14ac:dyDescent="0.25">
      <c r="C3" s="440"/>
      <c r="D3" s="440"/>
      <c r="E3" s="440"/>
      <c r="F3" s="440"/>
      <c r="G3" s="268"/>
      <c r="H3" s="268"/>
      <c r="J3" s="404"/>
      <c r="K3" s="404"/>
    </row>
    <row r="4" spans="2:11" ht="25.5" customHeight="1" x14ac:dyDescent="0.25">
      <c r="B4" s="441" t="s">
        <v>436</v>
      </c>
      <c r="C4" s="443" t="s">
        <v>432</v>
      </c>
      <c r="D4" s="444"/>
      <c r="E4" s="444"/>
      <c r="F4" s="444"/>
      <c r="G4" s="441"/>
      <c r="H4" s="428" t="s">
        <v>427</v>
      </c>
      <c r="J4" s="319"/>
      <c r="K4" s="319"/>
    </row>
    <row r="5" spans="2:11" ht="42.75" customHeight="1" x14ac:dyDescent="0.25">
      <c r="B5" s="442"/>
      <c r="C5" s="12" t="s">
        <v>431</v>
      </c>
      <c r="D5" s="12" t="s">
        <v>428</v>
      </c>
      <c r="E5" s="12" t="s">
        <v>429</v>
      </c>
      <c r="F5" s="12" t="s">
        <v>437</v>
      </c>
      <c r="G5" s="12" t="s">
        <v>430</v>
      </c>
      <c r="H5" s="428"/>
    </row>
    <row r="6" spans="2:11" ht="38.25" x14ac:dyDescent="0.25">
      <c r="B6" s="269">
        <v>1</v>
      </c>
      <c r="C6" s="129" t="s">
        <v>433</v>
      </c>
      <c r="D6" s="88">
        <v>87247.679999999993</v>
      </c>
      <c r="E6" s="88">
        <v>37167</v>
      </c>
      <c r="F6" s="270">
        <v>0.42599999999999999</v>
      </c>
      <c r="G6" s="270">
        <v>1.3842000000000001</v>
      </c>
      <c r="H6" s="271" t="s">
        <v>434</v>
      </c>
    </row>
    <row r="7" spans="2:11" ht="38.25" customHeight="1" x14ac:dyDescent="0.25">
      <c r="B7" s="269">
        <v>2</v>
      </c>
      <c r="C7" s="129" t="s">
        <v>414</v>
      </c>
      <c r="D7" s="88">
        <v>33050.43</v>
      </c>
      <c r="E7" s="88">
        <v>13784.76</v>
      </c>
      <c r="F7" s="273">
        <v>0.42120000000000002</v>
      </c>
      <c r="G7" s="273">
        <v>2.8073999999999999</v>
      </c>
      <c r="H7" s="439" t="s">
        <v>435</v>
      </c>
    </row>
    <row r="8" spans="2:11" ht="23.25" customHeight="1" x14ac:dyDescent="0.25">
      <c r="B8" s="269">
        <v>3</v>
      </c>
      <c r="C8" s="129" t="s">
        <v>415</v>
      </c>
      <c r="D8" s="88"/>
      <c r="E8" s="88"/>
      <c r="F8" s="273"/>
      <c r="G8" s="273"/>
      <c r="H8" s="439"/>
    </row>
    <row r="9" spans="2:11" ht="38.25" x14ac:dyDescent="0.25">
      <c r="B9" s="269">
        <v>4</v>
      </c>
      <c r="C9" s="129" t="s">
        <v>453</v>
      </c>
      <c r="D9" s="88">
        <v>26088.97</v>
      </c>
      <c r="E9" s="88">
        <v>9661</v>
      </c>
      <c r="F9" s="273">
        <v>0.37030000000000002</v>
      </c>
      <c r="G9" s="273">
        <v>0.73419999999999996</v>
      </c>
      <c r="H9" s="271" t="s">
        <v>455</v>
      </c>
    </row>
  </sheetData>
  <mergeCells count="6">
    <mergeCell ref="H7:H8"/>
    <mergeCell ref="J2:K3"/>
    <mergeCell ref="C3:F3"/>
    <mergeCell ref="B4:B5"/>
    <mergeCell ref="C4:G4"/>
    <mergeCell ref="H4:H5"/>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10" max="10" width="5" customWidth="1"/>
    <col min="11" max="11" width="0.28515625" customWidth="1"/>
    <col min="12" max="12" width="1.28515625" customWidth="1"/>
    <col min="13" max="13" width="1.85546875" style="43" customWidth="1"/>
    <col min="14" max="14" width="1.85546875" customWidth="1"/>
    <col min="15" max="15" width="41.7109375" style="15" customWidth="1"/>
    <col min="16" max="16" width="26.140625" style="15" customWidth="1"/>
    <col min="17" max="17" width="2.7109375" customWidth="1"/>
    <col min="18" max="20" width="6.85546875" customWidth="1"/>
  </cols>
  <sheetData>
    <row r="1" spans="1:19" ht="12" customHeight="1" x14ac:dyDescent="0.25"/>
    <row r="2" spans="1:19" ht="15.75" x14ac:dyDescent="0.25">
      <c r="A2" s="47"/>
      <c r="B2" s="379"/>
      <c r="C2" s="379"/>
      <c r="D2" s="379"/>
      <c r="E2" s="379"/>
      <c r="F2" s="379"/>
      <c r="G2" s="379"/>
      <c r="H2" s="379"/>
      <c r="I2" s="379"/>
      <c r="J2" s="379"/>
      <c r="O2" s="438" t="s">
        <v>1026</v>
      </c>
      <c r="P2" s="438"/>
      <c r="R2" s="382" t="s">
        <v>322</v>
      </c>
      <c r="S2" s="382"/>
    </row>
    <row r="3" spans="1:19" x14ac:dyDescent="0.25">
      <c r="O3" s="233"/>
      <c r="P3" s="233"/>
      <c r="R3" s="382"/>
      <c r="S3" s="382"/>
    </row>
    <row r="4" spans="1:19" ht="21.75" customHeight="1" x14ac:dyDescent="0.25">
      <c r="O4" s="234" t="s">
        <v>399</v>
      </c>
      <c r="P4" s="235" t="s">
        <v>15</v>
      </c>
    </row>
    <row r="5" spans="1:19" x14ac:dyDescent="0.25">
      <c r="O5" s="236" t="s">
        <v>68</v>
      </c>
      <c r="P5" s="90">
        <v>614</v>
      </c>
    </row>
    <row r="6" spans="1:19" x14ac:dyDescent="0.25">
      <c r="O6" s="236" t="s">
        <v>69</v>
      </c>
      <c r="P6" s="90">
        <v>276</v>
      </c>
    </row>
    <row r="7" spans="1:19" x14ac:dyDescent="0.25">
      <c r="O7" s="236" t="s">
        <v>70</v>
      </c>
      <c r="P7" s="90">
        <v>137</v>
      </c>
    </row>
    <row r="8" spans="1:19" x14ac:dyDescent="0.25">
      <c r="O8" s="236" t="s">
        <v>71</v>
      </c>
      <c r="P8" s="90">
        <v>40</v>
      </c>
    </row>
    <row r="9" spans="1:19" x14ac:dyDescent="0.25">
      <c r="O9" s="236" t="s">
        <v>72</v>
      </c>
      <c r="P9" s="90">
        <v>53</v>
      </c>
    </row>
    <row r="10" spans="1:19" x14ac:dyDescent="0.25">
      <c r="O10" s="236" t="s">
        <v>73</v>
      </c>
      <c r="P10" s="90">
        <v>10</v>
      </c>
    </row>
    <row r="11" spans="1:19" ht="17.45" customHeight="1" x14ac:dyDescent="0.25">
      <c r="O11" s="237" t="s">
        <v>392</v>
      </c>
      <c r="P11" s="237"/>
    </row>
    <row r="12" spans="1:19" ht="15.75" customHeight="1" x14ac:dyDescent="0.25">
      <c r="O12" s="236" t="s">
        <v>74</v>
      </c>
      <c r="P12" s="90">
        <v>390</v>
      </c>
    </row>
    <row r="13" spans="1:19" ht="14.25" customHeight="1" x14ac:dyDescent="0.25">
      <c r="O13" s="236" t="s">
        <v>75</v>
      </c>
      <c r="P13" s="90">
        <v>57</v>
      </c>
    </row>
    <row r="14" spans="1:19" ht="12.75" customHeight="1" x14ac:dyDescent="0.25">
      <c r="O14" s="236" t="s">
        <v>76</v>
      </c>
      <c r="P14" s="90">
        <v>53</v>
      </c>
    </row>
    <row r="15" spans="1:19" ht="15.75" customHeight="1" x14ac:dyDescent="0.25">
      <c r="O15" s="236" t="s">
        <v>77</v>
      </c>
      <c r="P15" s="90">
        <v>363</v>
      </c>
    </row>
    <row r="16" spans="1:19" ht="15.75" customHeight="1" x14ac:dyDescent="0.25">
      <c r="B16" s="192"/>
      <c r="O16" s="238" t="s">
        <v>78</v>
      </c>
      <c r="P16" s="239">
        <v>267</v>
      </c>
    </row>
    <row r="17" spans="1:19" ht="15.75" x14ac:dyDescent="0.25">
      <c r="A17" s="47"/>
      <c r="K17" s="47"/>
      <c r="L17" s="47"/>
      <c r="O17" s="445"/>
      <c r="P17" s="445"/>
    </row>
    <row r="19" spans="1:19" x14ac:dyDescent="0.25">
      <c r="O19" s="72"/>
      <c r="P19" s="72"/>
      <c r="Q19" s="73"/>
      <c r="R19" s="73"/>
      <c r="S19" s="73"/>
    </row>
    <row r="20" spans="1:19" x14ac:dyDescent="0.25">
      <c r="O20" s="164" t="s">
        <v>67</v>
      </c>
      <c r="P20" s="164" t="s">
        <v>15</v>
      </c>
      <c r="Q20" s="158" t="s">
        <v>292</v>
      </c>
      <c r="R20" s="141"/>
      <c r="S20" s="73"/>
    </row>
    <row r="21" spans="1:19" x14ac:dyDescent="0.25">
      <c r="O21" s="165" t="s">
        <v>334</v>
      </c>
      <c r="P21" s="166">
        <f t="shared" ref="P21:P26" si="0">P5</f>
        <v>614</v>
      </c>
      <c r="Q21" s="167">
        <f>P21/P27</f>
        <v>0.54336283185840706</v>
      </c>
      <c r="R21" s="141"/>
      <c r="S21" s="73"/>
    </row>
    <row r="22" spans="1:19" x14ac:dyDescent="0.25">
      <c r="O22" s="165" t="s">
        <v>335</v>
      </c>
      <c r="P22" s="166">
        <f t="shared" si="0"/>
        <v>276</v>
      </c>
      <c r="Q22" s="167">
        <f>P22/P27</f>
        <v>0.24424778761061947</v>
      </c>
      <c r="R22" s="141"/>
      <c r="S22" s="73"/>
    </row>
    <row r="23" spans="1:19" x14ac:dyDescent="0.25">
      <c r="O23" s="165" t="s">
        <v>336</v>
      </c>
      <c r="P23" s="166">
        <f t="shared" si="0"/>
        <v>137</v>
      </c>
      <c r="Q23" s="167">
        <f>P23/P27</f>
        <v>0.12123893805309735</v>
      </c>
      <c r="R23" s="141"/>
      <c r="S23" s="73"/>
    </row>
    <row r="24" spans="1:19" x14ac:dyDescent="0.25">
      <c r="O24" s="165" t="s">
        <v>337</v>
      </c>
      <c r="P24" s="166">
        <f t="shared" si="0"/>
        <v>40</v>
      </c>
      <c r="Q24" s="167">
        <f>P24/P27</f>
        <v>3.5398230088495575E-2</v>
      </c>
      <c r="R24" s="141"/>
      <c r="S24" s="73"/>
    </row>
    <row r="25" spans="1:19" x14ac:dyDescent="0.25">
      <c r="O25" s="165" t="s">
        <v>338</v>
      </c>
      <c r="P25" s="166">
        <f t="shared" si="0"/>
        <v>53</v>
      </c>
      <c r="Q25" s="167">
        <f>P25/P27</f>
        <v>4.6902654867256637E-2</v>
      </c>
      <c r="R25" s="141"/>
      <c r="S25" s="73"/>
    </row>
    <row r="26" spans="1:19" x14ac:dyDescent="0.25">
      <c r="O26" s="165" t="s">
        <v>339</v>
      </c>
      <c r="P26" s="166">
        <f t="shared" si="0"/>
        <v>10</v>
      </c>
      <c r="Q26" s="167">
        <f>P26/P27</f>
        <v>8.8495575221238937E-3</v>
      </c>
      <c r="R26" s="141"/>
      <c r="S26" s="73"/>
    </row>
    <row r="27" spans="1:19" x14ac:dyDescent="0.25">
      <c r="O27" s="161" t="s">
        <v>19</v>
      </c>
      <c r="P27" s="161">
        <f>SUM(P21:P26)</f>
        <v>1130</v>
      </c>
      <c r="Q27" s="161"/>
      <c r="R27" s="141"/>
      <c r="S27" s="73"/>
    </row>
    <row r="28" spans="1:19" x14ac:dyDescent="0.25">
      <c r="O28" s="140"/>
      <c r="P28" s="140"/>
      <c r="Q28" s="141"/>
      <c r="R28" s="141"/>
      <c r="S28" s="73"/>
    </row>
    <row r="29" spans="1:19" x14ac:dyDescent="0.25">
      <c r="O29" s="72"/>
      <c r="P29" s="72"/>
      <c r="Q29" s="73"/>
      <c r="R29" s="73"/>
      <c r="S29" s="73"/>
    </row>
    <row r="30" spans="1:19" x14ac:dyDescent="0.25">
      <c r="O30" s="72"/>
      <c r="P30" s="72"/>
      <c r="Q30" s="73"/>
      <c r="R30" s="73"/>
      <c r="S30" s="73"/>
    </row>
    <row r="31" spans="1:19" x14ac:dyDescent="0.25">
      <c r="O31" s="72"/>
      <c r="P31" s="72"/>
      <c r="Q31" s="73"/>
      <c r="R31" s="73"/>
      <c r="S31" s="73"/>
    </row>
    <row r="32" spans="1:19" x14ac:dyDescent="0.25">
      <c r="O32" s="72"/>
      <c r="P32" s="72"/>
      <c r="Q32" s="73"/>
      <c r="R32" s="73"/>
      <c r="S32" s="73"/>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8"/>
  <sheetViews>
    <sheetView showGridLines="0" workbookViewId="0"/>
  </sheetViews>
  <sheetFormatPr defaultRowHeight="15" x14ac:dyDescent="0.25"/>
  <cols>
    <col min="1" max="1" width="1.85546875" customWidth="1"/>
    <col min="2" max="2" width="35.7109375" style="15" customWidth="1"/>
    <col min="3" max="3" width="10.28515625" customWidth="1"/>
    <col min="4" max="4" width="10.85546875" customWidth="1"/>
    <col min="5" max="5" width="14.42578125" customWidth="1"/>
    <col min="6" max="6" width="3.7109375" customWidth="1"/>
    <col min="7" max="8" width="6.7109375" customWidth="1"/>
  </cols>
  <sheetData>
    <row r="1" spans="2:8" ht="12" customHeight="1" x14ac:dyDescent="0.25"/>
    <row r="2" spans="2:8" ht="15" customHeight="1" x14ac:dyDescent="0.25">
      <c r="B2" s="446" t="s">
        <v>1027</v>
      </c>
      <c r="C2" s="446"/>
      <c r="D2" s="446"/>
      <c r="E2" s="446"/>
      <c r="G2" s="404" t="s">
        <v>322</v>
      </c>
      <c r="H2" s="404"/>
    </row>
    <row r="3" spans="2:8" x14ac:dyDescent="0.25">
      <c r="B3" s="440"/>
      <c r="C3" s="440"/>
      <c r="D3" s="440"/>
      <c r="E3" s="440"/>
      <c r="G3" s="404"/>
      <c r="H3" s="404"/>
    </row>
    <row r="4" spans="2:8" ht="37.5" customHeight="1" x14ac:dyDescent="0.25">
      <c r="B4" s="12" t="s">
        <v>91</v>
      </c>
      <c r="C4" s="18" t="s">
        <v>905</v>
      </c>
      <c r="D4" s="266" t="s">
        <v>906</v>
      </c>
      <c r="E4" s="18" t="s">
        <v>728</v>
      </c>
    </row>
    <row r="5" spans="2:8" x14ac:dyDescent="0.25">
      <c r="B5" s="39" t="s">
        <v>93</v>
      </c>
      <c r="C5" s="34">
        <v>2631</v>
      </c>
      <c r="D5" s="34">
        <v>76</v>
      </c>
      <c r="E5" s="34" t="s">
        <v>907</v>
      </c>
    </row>
    <row r="6" spans="2:8" x14ac:dyDescent="0.25">
      <c r="B6" s="39" t="s">
        <v>377</v>
      </c>
      <c r="C6" s="34">
        <v>1239</v>
      </c>
      <c r="D6" s="34">
        <v>35</v>
      </c>
      <c r="E6" s="34">
        <v>1274</v>
      </c>
    </row>
    <row r="7" spans="2:8" x14ac:dyDescent="0.25">
      <c r="B7" s="39" t="s">
        <v>459</v>
      </c>
      <c r="C7" s="34">
        <v>719</v>
      </c>
      <c r="D7" s="34">
        <v>24</v>
      </c>
      <c r="E7" s="34">
        <v>743</v>
      </c>
    </row>
    <row r="8" spans="2:8" x14ac:dyDescent="0.25">
      <c r="B8" s="39" t="s">
        <v>460</v>
      </c>
      <c r="C8" s="34">
        <v>85</v>
      </c>
      <c r="D8" s="34">
        <v>8</v>
      </c>
      <c r="E8" s="34">
        <v>93</v>
      </c>
    </row>
    <row r="9" spans="2:8" x14ac:dyDescent="0.25">
      <c r="B9" s="39" t="s">
        <v>461</v>
      </c>
      <c r="C9" s="34">
        <v>14</v>
      </c>
      <c r="D9" s="34">
        <v>0</v>
      </c>
      <c r="E9" s="34">
        <v>14</v>
      </c>
    </row>
    <row r="10" spans="2:8" x14ac:dyDescent="0.25">
      <c r="B10" s="39" t="s">
        <v>426</v>
      </c>
      <c r="C10" s="34">
        <v>1392</v>
      </c>
      <c r="D10" s="34" t="s">
        <v>13</v>
      </c>
      <c r="E10" s="34">
        <v>1433</v>
      </c>
    </row>
    <row r="11" spans="2:8" x14ac:dyDescent="0.25">
      <c r="B11" s="39" t="s">
        <v>462</v>
      </c>
      <c r="C11" s="34">
        <v>819</v>
      </c>
      <c r="D11" s="34">
        <v>32</v>
      </c>
      <c r="E11" s="34">
        <v>851</v>
      </c>
    </row>
    <row r="12" spans="2:8" x14ac:dyDescent="0.25">
      <c r="B12" s="39" t="s">
        <v>463</v>
      </c>
      <c r="C12" s="34">
        <v>237978.74</v>
      </c>
      <c r="D12" s="34">
        <v>5724.47</v>
      </c>
      <c r="E12" s="34">
        <v>243703.2</v>
      </c>
    </row>
    <row r="13" spans="2:8" x14ac:dyDescent="0.25">
      <c r="B13" s="39" t="s">
        <v>464</v>
      </c>
      <c r="C13" s="34">
        <v>8993.0400000000009</v>
      </c>
      <c r="D13" s="34">
        <v>791.55</v>
      </c>
      <c r="E13" s="34">
        <v>9784.59</v>
      </c>
    </row>
    <row r="14" spans="2:8" x14ac:dyDescent="0.25">
      <c r="B14" s="276" t="s">
        <v>465</v>
      </c>
      <c r="C14" s="108">
        <v>8057.97</v>
      </c>
      <c r="D14" s="108">
        <v>730.21</v>
      </c>
      <c r="E14" s="108">
        <v>8788.18</v>
      </c>
    </row>
    <row r="15" spans="2:8" x14ac:dyDescent="0.25">
      <c r="B15" s="19" t="s">
        <v>466</v>
      </c>
      <c r="C15" s="131"/>
      <c r="D15" s="131"/>
      <c r="E15" s="131"/>
    </row>
    <row r="16" spans="2:8" x14ac:dyDescent="0.25">
      <c r="B16" s="19"/>
      <c r="C16" s="131"/>
      <c r="D16" s="131"/>
      <c r="E16" s="131"/>
    </row>
    <row r="17" spans="2:5" x14ac:dyDescent="0.25">
      <c r="B17" s="218"/>
      <c r="C17" s="132"/>
      <c r="D17" s="132"/>
      <c r="E17" s="132"/>
    </row>
    <row r="18" spans="2:5" x14ac:dyDescent="0.25">
      <c r="B18" s="218"/>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R2" sqref="R2:S3"/>
    </sheetView>
  </sheetViews>
  <sheetFormatPr defaultRowHeight="15" x14ac:dyDescent="0.25"/>
  <cols>
    <col min="1" max="1" width="1.85546875" customWidth="1"/>
    <col min="2" max="2" width="2.42578125" customWidth="1"/>
    <col min="12" max="12" width="1.85546875" customWidth="1"/>
    <col min="13" max="13" width="1.85546875" style="43"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79"/>
      <c r="C2" s="379"/>
      <c r="D2" s="379"/>
      <c r="E2" s="379"/>
      <c r="F2" s="379"/>
      <c r="G2" s="379"/>
      <c r="H2" s="379"/>
      <c r="I2" s="379"/>
      <c r="J2" s="379"/>
      <c r="K2" s="379"/>
      <c r="O2" s="447" t="s">
        <v>1028</v>
      </c>
      <c r="P2" s="447"/>
      <c r="R2" s="382" t="s">
        <v>352</v>
      </c>
      <c r="S2" s="382"/>
    </row>
    <row r="3" spans="2:19" ht="24.75" customHeight="1" x14ac:dyDescent="0.25">
      <c r="O3" s="448"/>
      <c r="P3" s="448"/>
      <c r="Q3" s="117"/>
      <c r="R3" s="382"/>
      <c r="S3" s="382"/>
    </row>
    <row r="4" spans="2:19" x14ac:dyDescent="0.25">
      <c r="O4" s="292" t="s">
        <v>91</v>
      </c>
      <c r="P4" s="293" t="s">
        <v>92</v>
      </c>
      <c r="Q4" s="117"/>
    </row>
    <row r="5" spans="2:19" x14ac:dyDescent="0.25">
      <c r="O5" s="294" t="s">
        <v>93</v>
      </c>
      <c r="P5" s="295">
        <v>2707</v>
      </c>
      <c r="Q5" s="77"/>
    </row>
    <row r="6" spans="2:19" x14ac:dyDescent="0.25">
      <c r="O6" s="296" t="s">
        <v>377</v>
      </c>
      <c r="P6" s="297">
        <v>1274</v>
      </c>
      <c r="Q6" s="133"/>
    </row>
    <row r="7" spans="2:19" x14ac:dyDescent="0.25">
      <c r="O7" s="298" t="s">
        <v>94</v>
      </c>
      <c r="P7" s="299">
        <v>743</v>
      </c>
      <c r="Q7" s="90"/>
    </row>
    <row r="8" spans="2:19" x14ac:dyDescent="0.25">
      <c r="O8" s="300" t="s">
        <v>95</v>
      </c>
      <c r="P8" s="299">
        <v>93</v>
      </c>
      <c r="Q8" s="90"/>
    </row>
    <row r="9" spans="2:19" x14ac:dyDescent="0.25">
      <c r="O9" s="298" t="s">
        <v>96</v>
      </c>
      <c r="P9" s="301">
        <v>14</v>
      </c>
      <c r="Q9" s="90"/>
    </row>
    <row r="10" spans="2:19" x14ac:dyDescent="0.25">
      <c r="O10" s="302" t="s">
        <v>17</v>
      </c>
      <c r="P10" s="306">
        <v>1433</v>
      </c>
      <c r="Q10" s="77"/>
    </row>
    <row r="11" spans="2:19" x14ac:dyDescent="0.25">
      <c r="O11" s="303" t="s">
        <v>140</v>
      </c>
      <c r="P11" s="304">
        <v>810</v>
      </c>
      <c r="Q11" s="90"/>
    </row>
    <row r="12" spans="2:19" x14ac:dyDescent="0.25">
      <c r="O12" s="305" t="s">
        <v>97</v>
      </c>
      <c r="P12" s="90">
        <v>320</v>
      </c>
      <c r="Q12" s="90"/>
    </row>
    <row r="13" spans="2:19" x14ac:dyDescent="0.25">
      <c r="O13" s="303" t="s">
        <v>98</v>
      </c>
      <c r="P13" s="90">
        <v>79</v>
      </c>
      <c r="Q13" s="90"/>
    </row>
    <row r="14" spans="2:19" x14ac:dyDescent="0.25">
      <c r="O14" s="303" t="s">
        <v>99</v>
      </c>
      <c r="P14" s="90">
        <v>76</v>
      </c>
      <c r="Q14" s="90"/>
    </row>
    <row r="15" spans="2:19" x14ac:dyDescent="0.25">
      <c r="O15" s="303" t="s">
        <v>100</v>
      </c>
      <c r="P15" s="90">
        <v>77</v>
      </c>
      <c r="Q15" s="90"/>
    </row>
    <row r="16" spans="2:19" x14ac:dyDescent="0.25">
      <c r="O16" s="303" t="s">
        <v>101</v>
      </c>
      <c r="P16" s="239">
        <v>71</v>
      </c>
      <c r="Q16" s="90"/>
    </row>
    <row r="17" spans="15:17" ht="18" customHeight="1" x14ac:dyDescent="0.25">
      <c r="O17" s="246"/>
      <c r="P17" s="291"/>
      <c r="Q17" s="134"/>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95"/>
  <sheetViews>
    <sheetView showGridLines="0" topLeftCell="A63" workbookViewId="0">
      <selection activeCell="L2" sqref="L2:L3"/>
    </sheetView>
  </sheetViews>
  <sheetFormatPr defaultRowHeight="12.75" x14ac:dyDescent="0.25"/>
  <cols>
    <col min="1" max="1" width="3.28515625" style="289" customWidth="1"/>
    <col min="2" max="2" width="7.85546875" style="289" customWidth="1"/>
    <col min="3" max="3" width="46.85546875" style="289" customWidth="1"/>
    <col min="4" max="4" width="13.7109375" style="307" customWidth="1"/>
    <col min="5" max="6" width="13.7109375" style="289" customWidth="1"/>
    <col min="7" max="7" width="16.42578125" style="289" customWidth="1"/>
    <col min="8" max="8" width="14" style="289" customWidth="1"/>
    <col min="9" max="9" width="12.7109375" style="288" customWidth="1"/>
    <col min="10" max="16384" width="9.140625" style="289"/>
  </cols>
  <sheetData>
    <row r="2" spans="2:12" ht="28.5" customHeight="1" x14ac:dyDescent="0.25">
      <c r="B2" s="449" t="s">
        <v>1029</v>
      </c>
      <c r="C2" s="449"/>
      <c r="D2" s="449"/>
      <c r="E2" s="449"/>
      <c r="F2" s="449"/>
      <c r="G2" s="449"/>
      <c r="H2" s="308"/>
      <c r="I2" s="309"/>
      <c r="L2" s="429" t="s">
        <v>352</v>
      </c>
    </row>
    <row r="3" spans="2:12" x14ac:dyDescent="0.25">
      <c r="B3" s="451" t="s">
        <v>102</v>
      </c>
      <c r="C3" s="451"/>
      <c r="D3" s="451"/>
      <c r="E3" s="451"/>
      <c r="F3" s="451"/>
      <c r="G3" s="451"/>
      <c r="H3" s="451"/>
      <c r="I3" s="451"/>
      <c r="L3" s="429"/>
    </row>
    <row r="4" spans="2:12" ht="39" customHeight="1" x14ac:dyDescent="0.25">
      <c r="B4" s="310" t="s">
        <v>83</v>
      </c>
      <c r="C4" s="310" t="s">
        <v>84</v>
      </c>
      <c r="D4" s="310" t="s">
        <v>103</v>
      </c>
      <c r="E4" s="310" t="s">
        <v>104</v>
      </c>
      <c r="F4" s="310" t="s">
        <v>88</v>
      </c>
      <c r="G4" s="310" t="s">
        <v>105</v>
      </c>
      <c r="H4" s="310" t="s">
        <v>106</v>
      </c>
      <c r="I4" s="310" t="s">
        <v>532</v>
      </c>
    </row>
    <row r="5" spans="2:12" x14ac:dyDescent="0.25">
      <c r="B5" s="450" t="s">
        <v>586</v>
      </c>
      <c r="C5" s="450"/>
      <c r="D5" s="450"/>
      <c r="E5" s="450"/>
      <c r="F5" s="450"/>
      <c r="G5" s="450"/>
      <c r="H5" s="450"/>
      <c r="I5" s="450"/>
    </row>
    <row r="6" spans="2:12" x14ac:dyDescent="0.25">
      <c r="B6" s="339">
        <v>1</v>
      </c>
      <c r="C6" s="130" t="s">
        <v>729</v>
      </c>
      <c r="D6" s="332" t="s">
        <v>730</v>
      </c>
      <c r="E6" s="333">
        <v>6.2445691999999999</v>
      </c>
      <c r="F6" s="333">
        <v>3.0309999999999999E-4</v>
      </c>
      <c r="G6" s="333">
        <v>0</v>
      </c>
      <c r="H6" s="333">
        <v>0</v>
      </c>
      <c r="I6" s="332" t="s">
        <v>500</v>
      </c>
    </row>
    <row r="7" spans="2:12" x14ac:dyDescent="0.25">
      <c r="B7" s="339">
        <v>2</v>
      </c>
      <c r="C7" s="130" t="s">
        <v>731</v>
      </c>
      <c r="D7" s="332" t="s">
        <v>732</v>
      </c>
      <c r="E7" s="333">
        <v>48.448432199999999</v>
      </c>
      <c r="F7" s="333">
        <v>0.41049999999999998</v>
      </c>
      <c r="G7" s="333">
        <v>4.7910700000000001E-2</v>
      </c>
      <c r="H7" s="333">
        <v>0</v>
      </c>
      <c r="I7" s="332" t="s">
        <v>535</v>
      </c>
    </row>
    <row r="8" spans="2:12" x14ac:dyDescent="0.25">
      <c r="B8" s="339">
        <v>3</v>
      </c>
      <c r="C8" s="130" t="s">
        <v>733</v>
      </c>
      <c r="D8" s="332" t="s">
        <v>734</v>
      </c>
      <c r="E8" s="333">
        <v>0.13394610000000001</v>
      </c>
      <c r="F8" s="333">
        <v>0.1513275</v>
      </c>
      <c r="G8" s="333">
        <v>5.6888500000000002E-2</v>
      </c>
      <c r="H8" s="333">
        <v>0</v>
      </c>
      <c r="I8" s="332" t="s">
        <v>530</v>
      </c>
    </row>
    <row r="9" spans="2:12" x14ac:dyDescent="0.25">
      <c r="B9" s="339">
        <v>4</v>
      </c>
      <c r="C9" s="130" t="s">
        <v>735</v>
      </c>
      <c r="D9" s="332" t="s">
        <v>660</v>
      </c>
      <c r="E9" s="333">
        <v>14.613023099999999</v>
      </c>
      <c r="F9" s="333">
        <v>2.8124571999999999</v>
      </c>
      <c r="G9" s="333">
        <v>1.3677264</v>
      </c>
      <c r="H9" s="333">
        <v>1.1399653999999999</v>
      </c>
      <c r="I9" s="332" t="s">
        <v>514</v>
      </c>
    </row>
    <row r="10" spans="2:12" x14ac:dyDescent="0.25">
      <c r="B10" s="339">
        <v>5</v>
      </c>
      <c r="C10" s="130" t="s">
        <v>736</v>
      </c>
      <c r="D10" s="332" t="s">
        <v>534</v>
      </c>
      <c r="E10" s="333">
        <v>0.84692730000000005</v>
      </c>
      <c r="F10" s="333">
        <v>0.99437399999999998</v>
      </c>
      <c r="G10" s="333">
        <v>3.0862129999999999</v>
      </c>
      <c r="H10" s="333">
        <v>0.4592</v>
      </c>
      <c r="I10" s="332" t="s">
        <v>737</v>
      </c>
    </row>
    <row r="11" spans="2:12" x14ac:dyDescent="0.25">
      <c r="B11" s="339">
        <v>6</v>
      </c>
      <c r="C11" s="130" t="s">
        <v>738</v>
      </c>
      <c r="D11" s="332" t="s">
        <v>548</v>
      </c>
      <c r="E11" s="333">
        <v>525.34997480000004</v>
      </c>
      <c r="F11" s="333">
        <v>2.67</v>
      </c>
      <c r="G11" s="333">
        <v>1.5365783</v>
      </c>
      <c r="H11" s="333">
        <v>7.6477999999999997E-3</v>
      </c>
      <c r="I11" s="332" t="s">
        <v>513</v>
      </c>
    </row>
    <row r="12" spans="2:12" x14ac:dyDescent="0.25">
      <c r="B12" s="339">
        <v>7</v>
      </c>
      <c r="C12" s="130" t="s">
        <v>739</v>
      </c>
      <c r="D12" s="332" t="s">
        <v>740</v>
      </c>
      <c r="E12" s="333">
        <v>0</v>
      </c>
      <c r="F12" s="333">
        <v>8.5651000000000005E-2</v>
      </c>
      <c r="G12" s="333">
        <v>0.06</v>
      </c>
      <c r="H12" s="333">
        <v>0</v>
      </c>
      <c r="I12" s="332" t="s">
        <v>506</v>
      </c>
    </row>
    <row r="13" spans="2:12" x14ac:dyDescent="0.25">
      <c r="B13" s="339">
        <v>8</v>
      </c>
      <c r="C13" s="130" t="s">
        <v>741</v>
      </c>
      <c r="D13" s="332" t="s">
        <v>502</v>
      </c>
      <c r="E13" s="333">
        <v>126.8423573</v>
      </c>
      <c r="F13" s="333">
        <v>2.1803064999999999</v>
      </c>
      <c r="G13" s="333">
        <v>1.6103430999999999</v>
      </c>
      <c r="H13" s="333">
        <v>0.80745999999999996</v>
      </c>
      <c r="I13" s="332" t="s">
        <v>723</v>
      </c>
    </row>
    <row r="14" spans="2:12" x14ac:dyDescent="0.25">
      <c r="B14" s="339">
        <v>9</v>
      </c>
      <c r="C14" s="130" t="s">
        <v>742</v>
      </c>
      <c r="D14" s="334" t="s">
        <v>743</v>
      </c>
      <c r="E14" s="333">
        <v>124.5245195</v>
      </c>
      <c r="F14" s="333">
        <v>14.753399999999999</v>
      </c>
      <c r="G14" s="333">
        <v>13.301</v>
      </c>
      <c r="H14" s="333">
        <v>13.2193617</v>
      </c>
      <c r="I14" s="332" t="s">
        <v>500</v>
      </c>
    </row>
    <row r="15" spans="2:12" x14ac:dyDescent="0.25">
      <c r="B15" s="339">
        <v>10</v>
      </c>
      <c r="C15" s="130" t="s">
        <v>744</v>
      </c>
      <c r="D15" s="332" t="s">
        <v>745</v>
      </c>
      <c r="E15" s="333">
        <v>17.016045334000001</v>
      </c>
      <c r="F15" s="333">
        <v>1.726</v>
      </c>
      <c r="G15" s="333">
        <v>1.5690999999999999</v>
      </c>
      <c r="H15" s="333">
        <v>1.1244000000000001</v>
      </c>
      <c r="I15" s="332" t="s">
        <v>693</v>
      </c>
    </row>
    <row r="16" spans="2:12" x14ac:dyDescent="0.25">
      <c r="B16" s="339">
        <v>11</v>
      </c>
      <c r="C16" s="130" t="s">
        <v>746</v>
      </c>
      <c r="D16" s="332" t="s">
        <v>522</v>
      </c>
      <c r="E16" s="333">
        <v>8.4690000000000001E-2</v>
      </c>
      <c r="F16" s="333">
        <v>1.6496400000000001E-2</v>
      </c>
      <c r="G16" s="333">
        <v>1.52103E-2</v>
      </c>
      <c r="H16" s="333">
        <v>0</v>
      </c>
      <c r="I16" s="332" t="s">
        <v>747</v>
      </c>
    </row>
    <row r="17" spans="2:9" x14ac:dyDescent="0.25">
      <c r="B17" s="339">
        <v>12</v>
      </c>
      <c r="C17" s="130" t="s">
        <v>748</v>
      </c>
      <c r="D17" s="332" t="s">
        <v>749</v>
      </c>
      <c r="E17" s="333">
        <v>37.041600000000003</v>
      </c>
      <c r="F17" s="333">
        <v>0.11081000000000001</v>
      </c>
      <c r="G17" s="333">
        <v>0.1025001</v>
      </c>
      <c r="H17" s="333">
        <v>0</v>
      </c>
      <c r="I17" s="332" t="s">
        <v>516</v>
      </c>
    </row>
    <row r="18" spans="2:9" x14ac:dyDescent="0.25">
      <c r="B18" s="339">
        <v>13</v>
      </c>
      <c r="C18" s="130" t="s">
        <v>750</v>
      </c>
      <c r="D18" s="332" t="s">
        <v>751</v>
      </c>
      <c r="E18" s="333">
        <v>26.334771834000001</v>
      </c>
      <c r="F18" s="333">
        <v>4.1164952499999998</v>
      </c>
      <c r="G18" s="333">
        <v>3.8558770999999998</v>
      </c>
      <c r="H18" s="333">
        <v>3.6905999999999999</v>
      </c>
      <c r="I18" s="332" t="s">
        <v>752</v>
      </c>
    </row>
    <row r="19" spans="2:9" x14ac:dyDescent="0.25">
      <c r="B19" s="339">
        <v>14</v>
      </c>
      <c r="C19" s="130" t="s">
        <v>753</v>
      </c>
      <c r="D19" s="332" t="s">
        <v>754</v>
      </c>
      <c r="E19" s="333">
        <v>3.0641704999999999</v>
      </c>
      <c r="F19" s="333">
        <v>0.30113259999999997</v>
      </c>
      <c r="G19" s="333">
        <v>0.28365950000000001</v>
      </c>
      <c r="H19" s="333">
        <v>0</v>
      </c>
      <c r="I19" s="332" t="s">
        <v>755</v>
      </c>
    </row>
    <row r="20" spans="2:9" x14ac:dyDescent="0.25">
      <c r="B20" s="339">
        <v>15</v>
      </c>
      <c r="C20" s="130" t="s">
        <v>756</v>
      </c>
      <c r="D20" s="332" t="s">
        <v>757</v>
      </c>
      <c r="E20" s="333">
        <v>16.034071999999998</v>
      </c>
      <c r="F20" s="333">
        <v>3.5538422999999999</v>
      </c>
      <c r="G20" s="333">
        <v>3.3671000000000002</v>
      </c>
      <c r="H20" s="333">
        <v>2.9787115000000002</v>
      </c>
      <c r="I20" s="332" t="s">
        <v>541</v>
      </c>
    </row>
    <row r="21" spans="2:9" x14ac:dyDescent="0.25">
      <c r="B21" s="339">
        <v>16</v>
      </c>
      <c r="C21" s="130" t="s">
        <v>758</v>
      </c>
      <c r="D21" s="332" t="s">
        <v>537</v>
      </c>
      <c r="E21" s="333">
        <v>588.84250599999996</v>
      </c>
      <c r="F21" s="333">
        <v>9.4547999999999993E-2</v>
      </c>
      <c r="G21" s="333">
        <v>9.4547999999999993E-2</v>
      </c>
      <c r="H21" s="333">
        <v>9.7876999999999999E-3</v>
      </c>
      <c r="I21" s="332" t="s">
        <v>509</v>
      </c>
    </row>
    <row r="22" spans="2:9" x14ac:dyDescent="0.25">
      <c r="B22" s="339">
        <v>17</v>
      </c>
      <c r="C22" s="130" t="s">
        <v>759</v>
      </c>
      <c r="D22" s="332" t="s">
        <v>760</v>
      </c>
      <c r="E22" s="333">
        <v>9.1591716000000005</v>
      </c>
      <c r="F22" s="333">
        <v>0.14000000000000001</v>
      </c>
      <c r="G22" s="333">
        <v>0.14069999999999999</v>
      </c>
      <c r="H22" s="333">
        <v>4.4918800000000002E-2</v>
      </c>
      <c r="I22" s="332" t="s">
        <v>546</v>
      </c>
    </row>
    <row r="23" spans="2:9" x14ac:dyDescent="0.25">
      <c r="B23" s="339">
        <v>18</v>
      </c>
      <c r="C23" s="130" t="s">
        <v>761</v>
      </c>
      <c r="D23" s="332" t="s">
        <v>762</v>
      </c>
      <c r="E23" s="333">
        <v>69.423436300000006</v>
      </c>
      <c r="F23" s="333">
        <v>3.9758300000000003E-2</v>
      </c>
      <c r="G23" s="333">
        <v>4.0052200000000003E-2</v>
      </c>
      <c r="H23" s="333">
        <v>3.8519499999999998E-2</v>
      </c>
      <c r="I23" s="332" t="s">
        <v>505</v>
      </c>
    </row>
    <row r="24" spans="2:9" x14ac:dyDescent="0.25">
      <c r="B24" s="339">
        <v>19</v>
      </c>
      <c r="C24" s="130" t="s">
        <v>763</v>
      </c>
      <c r="D24" s="332" t="s">
        <v>764</v>
      </c>
      <c r="E24" s="333">
        <v>76.232861999999997</v>
      </c>
      <c r="F24" s="333">
        <v>0.13100000000000001</v>
      </c>
      <c r="G24" s="333">
        <v>0.13200000000000001</v>
      </c>
      <c r="H24" s="333">
        <v>0</v>
      </c>
      <c r="I24" s="332" t="s">
        <v>546</v>
      </c>
    </row>
    <row r="25" spans="2:9" x14ac:dyDescent="0.25">
      <c r="B25" s="339">
        <v>20</v>
      </c>
      <c r="C25" s="130" t="s">
        <v>765</v>
      </c>
      <c r="D25" s="332" t="s">
        <v>672</v>
      </c>
      <c r="E25" s="333">
        <v>204.3242214</v>
      </c>
      <c r="F25" s="333">
        <v>6.6239999999999997</v>
      </c>
      <c r="G25" s="333">
        <v>6.7051690630000005</v>
      </c>
      <c r="H25" s="333">
        <v>6.1277492350000005</v>
      </c>
      <c r="I25" s="332" t="s">
        <v>512</v>
      </c>
    </row>
    <row r="26" spans="2:9" x14ac:dyDescent="0.25">
      <c r="B26" s="339">
        <v>21</v>
      </c>
      <c r="C26" s="130" t="s">
        <v>766</v>
      </c>
      <c r="D26" s="332" t="s">
        <v>552</v>
      </c>
      <c r="E26" s="333">
        <v>109.6393808</v>
      </c>
      <c r="F26" s="333">
        <v>15.41</v>
      </c>
      <c r="G26" s="333">
        <v>15.8068615</v>
      </c>
      <c r="H26" s="333">
        <v>12.3456017</v>
      </c>
      <c r="I26" s="332" t="s">
        <v>517</v>
      </c>
    </row>
    <row r="27" spans="2:9" x14ac:dyDescent="0.25">
      <c r="B27" s="339">
        <v>22</v>
      </c>
      <c r="C27" s="130" t="s">
        <v>767</v>
      </c>
      <c r="D27" s="332" t="s">
        <v>768</v>
      </c>
      <c r="E27" s="333">
        <v>77.888169000000005</v>
      </c>
      <c r="F27" s="333">
        <v>1.6477542000000001</v>
      </c>
      <c r="G27" s="333">
        <v>1.7</v>
      </c>
      <c r="H27" s="333">
        <v>0</v>
      </c>
      <c r="I27" s="332" t="s">
        <v>769</v>
      </c>
    </row>
    <row r="28" spans="2:9" x14ac:dyDescent="0.25">
      <c r="B28" s="339">
        <v>23</v>
      </c>
      <c r="C28" s="130" t="s">
        <v>770</v>
      </c>
      <c r="D28" s="332" t="s">
        <v>771</v>
      </c>
      <c r="E28" s="333">
        <v>9.2788000000000004</v>
      </c>
      <c r="F28" s="333">
        <v>0.36535719999999999</v>
      </c>
      <c r="G28" s="333">
        <v>0.38330589999999998</v>
      </c>
      <c r="H28" s="333">
        <v>0.38329659999999999</v>
      </c>
      <c r="I28" s="332" t="s">
        <v>772</v>
      </c>
    </row>
    <row r="29" spans="2:9" x14ac:dyDescent="0.25">
      <c r="B29" s="339">
        <v>24</v>
      </c>
      <c r="C29" s="130" t="s">
        <v>773</v>
      </c>
      <c r="D29" s="332" t="s">
        <v>672</v>
      </c>
      <c r="E29" s="333">
        <v>46.1904471</v>
      </c>
      <c r="F29" s="333">
        <v>1.2909999999999999</v>
      </c>
      <c r="G29" s="333">
        <v>1.3663704000000001</v>
      </c>
      <c r="H29" s="333">
        <v>1.139886</v>
      </c>
      <c r="I29" s="332" t="s">
        <v>512</v>
      </c>
    </row>
    <row r="30" spans="2:9" x14ac:dyDescent="0.25">
      <c r="B30" s="339">
        <v>25</v>
      </c>
      <c r="C30" s="130" t="s">
        <v>774</v>
      </c>
      <c r="D30" s="332" t="s">
        <v>775</v>
      </c>
      <c r="E30" s="333">
        <v>45.003816700000002</v>
      </c>
      <c r="F30" s="333">
        <v>23.299564700000001</v>
      </c>
      <c r="G30" s="333">
        <v>26.675911500000002</v>
      </c>
      <c r="H30" s="333">
        <v>26.486971799999999</v>
      </c>
      <c r="I30" s="332" t="s">
        <v>531</v>
      </c>
    </row>
    <row r="31" spans="2:9" x14ac:dyDescent="0.25">
      <c r="B31" s="339">
        <v>26</v>
      </c>
      <c r="C31" s="130" t="s">
        <v>776</v>
      </c>
      <c r="D31" s="332" t="s">
        <v>777</v>
      </c>
      <c r="E31" s="333">
        <v>62.897556899999998</v>
      </c>
      <c r="F31" s="333">
        <v>13.7478999</v>
      </c>
      <c r="G31" s="333">
        <v>15.8593606</v>
      </c>
      <c r="H31" s="333">
        <v>13.590350000000001</v>
      </c>
      <c r="I31" s="332" t="s">
        <v>530</v>
      </c>
    </row>
    <row r="32" spans="2:9" x14ac:dyDescent="0.25">
      <c r="B32" s="339">
        <v>27</v>
      </c>
      <c r="C32" s="130" t="s">
        <v>778</v>
      </c>
      <c r="D32" s="332" t="s">
        <v>779</v>
      </c>
      <c r="E32" s="333">
        <v>0</v>
      </c>
      <c r="F32" s="333">
        <v>7.0125000000000007E-2</v>
      </c>
      <c r="G32" s="333">
        <v>8.5000000000000006E-2</v>
      </c>
      <c r="H32" s="333">
        <v>0</v>
      </c>
      <c r="I32" s="332" t="s">
        <v>780</v>
      </c>
    </row>
    <row r="33" spans="2:9" x14ac:dyDescent="0.25">
      <c r="B33" s="339">
        <v>28</v>
      </c>
      <c r="C33" s="130" t="s">
        <v>781</v>
      </c>
      <c r="D33" s="332" t="s">
        <v>507</v>
      </c>
      <c r="E33" s="333">
        <v>77.105733400000005</v>
      </c>
      <c r="F33" s="333">
        <v>11.245659399999999</v>
      </c>
      <c r="G33" s="333">
        <v>14.1933151</v>
      </c>
      <c r="H33" s="333">
        <v>14.1104965</v>
      </c>
      <c r="I33" s="332" t="s">
        <v>782</v>
      </c>
    </row>
    <row r="34" spans="2:9" x14ac:dyDescent="0.25">
      <c r="B34" s="339">
        <v>29</v>
      </c>
      <c r="C34" s="130" t="s">
        <v>783</v>
      </c>
      <c r="D34" s="332" t="s">
        <v>504</v>
      </c>
      <c r="E34" s="333">
        <v>3.6612499999999999</v>
      </c>
      <c r="F34" s="333">
        <v>4.6531999999999997E-3</v>
      </c>
      <c r="G34" s="333">
        <v>5.9011999999999997E-3</v>
      </c>
      <c r="H34" s="333">
        <v>0</v>
      </c>
      <c r="I34" s="332" t="s">
        <v>780</v>
      </c>
    </row>
    <row r="35" spans="2:9" x14ac:dyDescent="0.25">
      <c r="B35" s="339">
        <v>30</v>
      </c>
      <c r="C35" s="130" t="s">
        <v>784</v>
      </c>
      <c r="D35" s="335" t="s">
        <v>785</v>
      </c>
      <c r="E35" s="333">
        <v>1.5</v>
      </c>
      <c r="F35" s="333">
        <v>0.1646</v>
      </c>
      <c r="G35" s="333">
        <v>0.23515</v>
      </c>
      <c r="H35" s="333">
        <v>0</v>
      </c>
      <c r="I35" s="332" t="s">
        <v>786</v>
      </c>
    </row>
    <row r="36" spans="2:9" x14ac:dyDescent="0.25">
      <c r="B36" s="339">
        <v>31</v>
      </c>
      <c r="C36" s="130" t="s">
        <v>787</v>
      </c>
      <c r="D36" s="335" t="s">
        <v>788</v>
      </c>
      <c r="E36" s="333">
        <v>237.83499780700001</v>
      </c>
      <c r="F36" s="336">
        <v>0.56315999999999999</v>
      </c>
      <c r="G36" s="336">
        <v>0.92</v>
      </c>
      <c r="H36" s="333">
        <v>0.21</v>
      </c>
      <c r="I36" s="332" t="s">
        <v>789</v>
      </c>
    </row>
    <row r="37" spans="2:9" x14ac:dyDescent="0.25">
      <c r="B37" s="339">
        <v>32</v>
      </c>
      <c r="C37" s="130" t="s">
        <v>790</v>
      </c>
      <c r="D37" s="332" t="s">
        <v>791</v>
      </c>
      <c r="E37" s="333">
        <v>59.054040000000001</v>
      </c>
      <c r="F37" s="336">
        <v>3.1835874999999998</v>
      </c>
      <c r="G37" s="336">
        <v>6.8606429000000002</v>
      </c>
      <c r="H37" s="333">
        <v>5.2675653999999996</v>
      </c>
      <c r="I37" s="332" t="s">
        <v>551</v>
      </c>
    </row>
    <row r="38" spans="2:9" x14ac:dyDescent="0.25">
      <c r="B38" s="339">
        <v>33</v>
      </c>
      <c r="C38" s="130" t="s">
        <v>792</v>
      </c>
      <c r="D38" s="332" t="s">
        <v>793</v>
      </c>
      <c r="E38" s="337">
        <v>24.60290737</v>
      </c>
      <c r="F38" s="337">
        <v>0.6146606</v>
      </c>
      <c r="G38" s="337">
        <v>1.4938</v>
      </c>
      <c r="H38" s="337">
        <v>1.3019725</v>
      </c>
      <c r="I38" s="332" t="s">
        <v>499</v>
      </c>
    </row>
    <row r="39" spans="2:9" x14ac:dyDescent="0.25">
      <c r="B39" s="339">
        <v>34</v>
      </c>
      <c r="C39" s="130" t="s">
        <v>794</v>
      </c>
      <c r="D39" s="332" t="s">
        <v>795</v>
      </c>
      <c r="E39" s="337">
        <v>85.604014599999999</v>
      </c>
      <c r="F39" s="337">
        <v>0.44008000000000003</v>
      </c>
      <c r="G39" s="337">
        <v>1.3125800000000001</v>
      </c>
      <c r="H39" s="337">
        <v>1.1062387</v>
      </c>
      <c r="I39" s="332" t="s">
        <v>550</v>
      </c>
    </row>
    <row r="40" spans="2:9" x14ac:dyDescent="0.25">
      <c r="B40" s="339">
        <v>35</v>
      </c>
      <c r="C40" s="130" t="s">
        <v>796</v>
      </c>
      <c r="D40" s="332" t="s">
        <v>797</v>
      </c>
      <c r="E40" s="337">
        <v>5.9480333060000001</v>
      </c>
      <c r="F40" s="337">
        <v>1.2988707500000001</v>
      </c>
      <c r="G40" s="337">
        <v>4.2779999999999996</v>
      </c>
      <c r="H40" s="337">
        <v>3.6779999999999999</v>
      </c>
      <c r="I40" s="332" t="s">
        <v>540</v>
      </c>
    </row>
    <row r="41" spans="2:9" x14ac:dyDescent="0.25">
      <c r="B41" s="339">
        <v>36</v>
      </c>
      <c r="C41" s="130" t="s">
        <v>798</v>
      </c>
      <c r="D41" s="332" t="s">
        <v>799</v>
      </c>
      <c r="E41" s="337">
        <v>1.2078456339999999</v>
      </c>
      <c r="F41" s="337">
        <v>2.1499999999999998E-2</v>
      </c>
      <c r="G41" s="337">
        <v>0.15466289999999999</v>
      </c>
      <c r="H41" s="337">
        <v>0.10635500000000001</v>
      </c>
      <c r="I41" s="332" t="s">
        <v>509</v>
      </c>
    </row>
    <row r="42" spans="2:9" x14ac:dyDescent="0.25">
      <c r="B42" s="339">
        <v>37</v>
      </c>
      <c r="C42" s="130" t="s">
        <v>800</v>
      </c>
      <c r="D42" s="332" t="s">
        <v>801</v>
      </c>
      <c r="E42" s="337">
        <v>0.73746900000000004</v>
      </c>
      <c r="F42" s="337">
        <v>1.7832600000000001E-2</v>
      </c>
      <c r="G42" s="337">
        <v>0.13608129999999999</v>
      </c>
      <c r="H42" s="337">
        <v>0</v>
      </c>
      <c r="I42" s="332" t="s">
        <v>541</v>
      </c>
    </row>
    <row r="43" spans="2:9" x14ac:dyDescent="0.25">
      <c r="B43" s="339">
        <v>38</v>
      </c>
      <c r="C43" s="130" t="s">
        <v>802</v>
      </c>
      <c r="D43" s="332" t="s">
        <v>803</v>
      </c>
      <c r="E43" s="337">
        <v>6.2620345999999998</v>
      </c>
      <c r="F43" s="337">
        <v>1.50163E-2</v>
      </c>
      <c r="G43" s="337">
        <v>0.89736870000000002</v>
      </c>
      <c r="H43" s="337">
        <v>0.47619679999999998</v>
      </c>
      <c r="I43" s="332" t="s">
        <v>804</v>
      </c>
    </row>
    <row r="44" spans="2:9" x14ac:dyDescent="0.25">
      <c r="B44" s="339">
        <v>39</v>
      </c>
      <c r="C44" s="130" t="s">
        <v>805</v>
      </c>
      <c r="D44" s="332" t="s">
        <v>806</v>
      </c>
      <c r="E44" s="337">
        <v>190.58444688699998</v>
      </c>
      <c r="F44" s="337">
        <v>54.856875633000001</v>
      </c>
      <c r="G44" s="337">
        <v>52.436548100000003</v>
      </c>
      <c r="H44" s="337">
        <v>46.62</v>
      </c>
      <c r="I44" s="332" t="s">
        <v>498</v>
      </c>
    </row>
    <row r="45" spans="2:9" x14ac:dyDescent="0.25">
      <c r="B45" s="339">
        <v>40</v>
      </c>
      <c r="C45" s="130" t="s">
        <v>807</v>
      </c>
      <c r="D45" s="332" t="s">
        <v>808</v>
      </c>
      <c r="E45" s="337">
        <v>23.333096400999999</v>
      </c>
      <c r="F45" s="337">
        <v>0.26718500000000001</v>
      </c>
      <c r="G45" s="337">
        <v>0</v>
      </c>
      <c r="H45" s="337">
        <v>0</v>
      </c>
      <c r="I45" s="332" t="s">
        <v>809</v>
      </c>
    </row>
    <row r="46" spans="2:9" x14ac:dyDescent="0.25">
      <c r="B46" s="339">
        <v>41</v>
      </c>
      <c r="C46" s="130" t="s">
        <v>810</v>
      </c>
      <c r="D46" s="332" t="s">
        <v>501</v>
      </c>
      <c r="E46" s="337">
        <v>0</v>
      </c>
      <c r="F46" s="337">
        <v>0</v>
      </c>
      <c r="G46" s="337">
        <v>1.2155183999999999E-2</v>
      </c>
      <c r="H46" s="337">
        <v>0</v>
      </c>
      <c r="I46" s="332" t="s">
        <v>541</v>
      </c>
    </row>
    <row r="47" spans="2:9" x14ac:dyDescent="0.25">
      <c r="B47" s="339">
        <v>42</v>
      </c>
      <c r="C47" s="130" t="s">
        <v>811</v>
      </c>
      <c r="D47" s="332" t="s">
        <v>812</v>
      </c>
      <c r="E47" s="337">
        <v>0.21340400000000001</v>
      </c>
      <c r="F47" s="337">
        <v>0</v>
      </c>
      <c r="G47" s="337">
        <v>0</v>
      </c>
      <c r="H47" s="337">
        <v>0</v>
      </c>
      <c r="I47" s="332" t="s">
        <v>813</v>
      </c>
    </row>
    <row r="48" spans="2:9" x14ac:dyDescent="0.25">
      <c r="B48" s="339">
        <v>43</v>
      </c>
      <c r="C48" s="130" t="s">
        <v>814</v>
      </c>
      <c r="D48" s="332" t="s">
        <v>672</v>
      </c>
      <c r="E48" s="337">
        <v>204.3242214</v>
      </c>
      <c r="F48" s="337">
        <v>6.93</v>
      </c>
      <c r="G48" s="337">
        <v>8.4186683999999996</v>
      </c>
      <c r="H48" s="337">
        <v>7.7098456000000004</v>
      </c>
      <c r="I48" s="332" t="s">
        <v>512</v>
      </c>
    </row>
    <row r="49" spans="2:9" x14ac:dyDescent="0.25">
      <c r="B49" s="339">
        <v>44</v>
      </c>
      <c r="C49" s="130" t="s">
        <v>815</v>
      </c>
      <c r="D49" s="332" t="s">
        <v>816</v>
      </c>
      <c r="E49" s="337">
        <v>7.6232593700000004</v>
      </c>
      <c r="F49" s="337">
        <v>0</v>
      </c>
      <c r="G49" s="337">
        <v>1.83E-2</v>
      </c>
      <c r="H49" s="337">
        <v>0</v>
      </c>
      <c r="I49" s="332" t="s">
        <v>817</v>
      </c>
    </row>
    <row r="50" spans="2:9" x14ac:dyDescent="0.25">
      <c r="B50" s="339">
        <v>45</v>
      </c>
      <c r="C50" s="130" t="s">
        <v>818</v>
      </c>
      <c r="D50" s="332" t="s">
        <v>757</v>
      </c>
      <c r="E50" s="337">
        <v>1.3453937699999998</v>
      </c>
      <c r="F50" s="337">
        <v>0</v>
      </c>
      <c r="G50" s="337">
        <v>0</v>
      </c>
      <c r="H50" s="337">
        <v>0</v>
      </c>
      <c r="I50" s="332" t="s">
        <v>813</v>
      </c>
    </row>
    <row r="51" spans="2:9" x14ac:dyDescent="0.25">
      <c r="B51" s="339">
        <v>46</v>
      </c>
      <c r="C51" s="130" t="s">
        <v>819</v>
      </c>
      <c r="D51" s="332" t="s">
        <v>590</v>
      </c>
      <c r="E51" s="337">
        <v>5.2385016000000002</v>
      </c>
      <c r="F51" s="337">
        <v>0</v>
      </c>
      <c r="G51" s="337">
        <v>0</v>
      </c>
      <c r="H51" s="337">
        <v>0</v>
      </c>
      <c r="I51" s="332" t="s">
        <v>512</v>
      </c>
    </row>
    <row r="52" spans="2:9" x14ac:dyDescent="0.25">
      <c r="B52" s="339">
        <v>47</v>
      </c>
      <c r="C52" s="130" t="s">
        <v>820</v>
      </c>
      <c r="D52" s="332" t="s">
        <v>539</v>
      </c>
      <c r="E52" s="337">
        <v>0</v>
      </c>
      <c r="F52" s="337">
        <v>0</v>
      </c>
      <c r="G52" s="337">
        <v>1.3124500000000001E-2</v>
      </c>
      <c r="H52" s="337">
        <v>0</v>
      </c>
      <c r="I52" s="332" t="s">
        <v>780</v>
      </c>
    </row>
    <row r="53" spans="2:9" x14ac:dyDescent="0.25">
      <c r="B53" s="339">
        <v>48</v>
      </c>
      <c r="C53" s="130" t="s">
        <v>821</v>
      </c>
      <c r="D53" s="332" t="s">
        <v>822</v>
      </c>
      <c r="E53" s="337">
        <v>1679.9385</v>
      </c>
      <c r="F53" s="337">
        <v>172.44</v>
      </c>
      <c r="G53" s="337">
        <v>180.0598</v>
      </c>
      <c r="H53" s="337">
        <v>142.03059999999999</v>
      </c>
      <c r="I53" s="332" t="s">
        <v>719</v>
      </c>
    </row>
    <row r="54" spans="2:9" x14ac:dyDescent="0.25">
      <c r="B54" s="339">
        <v>49</v>
      </c>
      <c r="C54" s="130" t="s">
        <v>823</v>
      </c>
      <c r="D54" s="332" t="s">
        <v>824</v>
      </c>
      <c r="E54" s="337">
        <v>0</v>
      </c>
      <c r="F54" s="337">
        <v>0</v>
      </c>
      <c r="G54" s="337">
        <v>0</v>
      </c>
      <c r="H54" s="337">
        <v>0</v>
      </c>
      <c r="I54" s="332" t="s">
        <v>825</v>
      </c>
    </row>
    <row r="55" spans="2:9" x14ac:dyDescent="0.25">
      <c r="B55" s="339">
        <v>50</v>
      </c>
      <c r="C55" s="130" t="s">
        <v>527</v>
      </c>
      <c r="D55" s="332" t="s">
        <v>526</v>
      </c>
      <c r="E55" s="337">
        <v>0</v>
      </c>
      <c r="F55" s="337">
        <v>0</v>
      </c>
      <c r="G55" s="337">
        <v>0</v>
      </c>
      <c r="H55" s="337">
        <v>0</v>
      </c>
      <c r="I55" s="332" t="s">
        <v>526</v>
      </c>
    </row>
    <row r="56" spans="2:9" x14ac:dyDescent="0.25">
      <c r="B56" s="452" t="s">
        <v>832</v>
      </c>
      <c r="C56" s="452"/>
      <c r="D56" s="452"/>
      <c r="E56" s="452"/>
      <c r="F56" s="452"/>
      <c r="G56" s="452"/>
      <c r="H56" s="452"/>
      <c r="I56" s="452"/>
    </row>
    <row r="57" spans="2:9" x14ac:dyDescent="0.25">
      <c r="B57" s="339">
        <v>1</v>
      </c>
      <c r="C57" s="130" t="s">
        <v>833</v>
      </c>
      <c r="D57" s="332" t="s">
        <v>834</v>
      </c>
      <c r="E57" s="333">
        <v>1.905025</v>
      </c>
      <c r="F57" s="333">
        <v>0</v>
      </c>
      <c r="G57" s="333">
        <v>0.28003689999999998</v>
      </c>
      <c r="H57" s="333">
        <v>0</v>
      </c>
      <c r="I57" s="332" t="s">
        <v>835</v>
      </c>
    </row>
    <row r="58" spans="2:9" x14ac:dyDescent="0.25">
      <c r="B58" s="339">
        <v>2</v>
      </c>
      <c r="C58" s="130" t="s">
        <v>836</v>
      </c>
      <c r="D58" s="332" t="s">
        <v>511</v>
      </c>
      <c r="E58" s="333">
        <v>83.214196548000004</v>
      </c>
      <c r="F58" s="333">
        <v>0.2283288</v>
      </c>
      <c r="G58" s="333">
        <v>4.7320418999999996</v>
      </c>
      <c r="H58" s="333">
        <v>3.8183813999999998</v>
      </c>
      <c r="I58" s="332" t="s">
        <v>837</v>
      </c>
    </row>
    <row r="59" spans="2:9" x14ac:dyDescent="0.25">
      <c r="B59" s="339">
        <v>3</v>
      </c>
      <c r="C59" s="130" t="s">
        <v>838</v>
      </c>
      <c r="D59" s="332" t="s">
        <v>839</v>
      </c>
      <c r="E59" s="333">
        <v>42.885880399999998</v>
      </c>
      <c r="F59" s="333">
        <v>4.5791997999999996</v>
      </c>
      <c r="G59" s="333">
        <v>6.3263930999999998</v>
      </c>
      <c r="H59" s="333">
        <v>5.6979572000000003</v>
      </c>
      <c r="I59" s="332" t="s">
        <v>840</v>
      </c>
    </row>
    <row r="60" spans="2:9" x14ac:dyDescent="0.25">
      <c r="B60" s="339">
        <v>4</v>
      </c>
      <c r="C60" s="130" t="s">
        <v>841</v>
      </c>
      <c r="D60" s="332" t="s">
        <v>842</v>
      </c>
      <c r="E60" s="333">
        <v>87.79</v>
      </c>
      <c r="F60" s="333">
        <v>6.7428000000000002E-2</v>
      </c>
      <c r="G60" s="333">
        <v>9.9490800000000004E-2</v>
      </c>
      <c r="H60" s="333">
        <v>0</v>
      </c>
      <c r="I60" s="332" t="s">
        <v>681</v>
      </c>
    </row>
    <row r="61" spans="2:9" x14ac:dyDescent="0.25">
      <c r="B61" s="339">
        <v>5</v>
      </c>
      <c r="C61" s="130" t="s">
        <v>843</v>
      </c>
      <c r="D61" s="332" t="s">
        <v>518</v>
      </c>
      <c r="E61" s="333">
        <v>70.848870700000006</v>
      </c>
      <c r="F61" s="333">
        <v>3.1155206999999998</v>
      </c>
      <c r="G61" s="333">
        <v>3.1562543999999999</v>
      </c>
      <c r="H61" s="333">
        <v>2.7768196999999999</v>
      </c>
      <c r="I61" s="332" t="s">
        <v>844</v>
      </c>
    </row>
    <row r="62" spans="2:9" x14ac:dyDescent="0.25">
      <c r="B62" s="339">
        <v>6</v>
      </c>
      <c r="C62" s="130" t="s">
        <v>845</v>
      </c>
      <c r="D62" s="332" t="s">
        <v>520</v>
      </c>
      <c r="E62" s="333">
        <v>993.5929893</v>
      </c>
      <c r="F62" s="333">
        <v>29.081810600000001</v>
      </c>
      <c r="G62" s="333">
        <v>41.808215005999998</v>
      </c>
      <c r="H62" s="333">
        <v>40.004497100000002</v>
      </c>
      <c r="I62" s="332" t="s">
        <v>846</v>
      </c>
    </row>
    <row r="63" spans="2:9" x14ac:dyDescent="0.25">
      <c r="B63" s="339">
        <v>7</v>
      </c>
      <c r="C63" s="130" t="s">
        <v>847</v>
      </c>
      <c r="D63" s="332" t="s">
        <v>848</v>
      </c>
      <c r="E63" s="333">
        <v>206.92283509999999</v>
      </c>
      <c r="F63" s="333">
        <v>7.1052999999999997</v>
      </c>
      <c r="G63" s="333">
        <v>11.2093311</v>
      </c>
      <c r="H63" s="333">
        <v>9.9969908000000007</v>
      </c>
      <c r="I63" s="332" t="s">
        <v>667</v>
      </c>
    </row>
    <row r="64" spans="2:9" x14ac:dyDescent="0.25">
      <c r="B64" s="339">
        <v>8</v>
      </c>
      <c r="C64" s="130" t="s">
        <v>849</v>
      </c>
      <c r="D64" s="332" t="s">
        <v>850</v>
      </c>
      <c r="E64" s="338">
        <v>20.81</v>
      </c>
      <c r="F64" s="333">
        <v>0</v>
      </c>
      <c r="G64" s="333">
        <v>0.14000000000000001</v>
      </c>
      <c r="H64" s="333">
        <v>0</v>
      </c>
      <c r="I64" s="332" t="s">
        <v>681</v>
      </c>
    </row>
    <row r="65" spans="2:9" x14ac:dyDescent="0.25">
      <c r="B65" s="339">
        <v>9</v>
      </c>
      <c r="C65" s="130" t="s">
        <v>851</v>
      </c>
      <c r="D65" s="334" t="s">
        <v>852</v>
      </c>
      <c r="E65" s="333">
        <v>86.428179799999995</v>
      </c>
      <c r="F65" s="333">
        <v>0.18821879999999999</v>
      </c>
      <c r="G65" s="333">
        <v>1.6372887</v>
      </c>
      <c r="H65" s="333">
        <v>1.0137556999999999</v>
      </c>
      <c r="I65" s="332" t="s">
        <v>853</v>
      </c>
    </row>
    <row r="66" spans="2:9" x14ac:dyDescent="0.25">
      <c r="B66" s="339">
        <v>10</v>
      </c>
      <c r="C66" s="130" t="s">
        <v>854</v>
      </c>
      <c r="D66" s="332" t="s">
        <v>855</v>
      </c>
      <c r="E66" s="333">
        <v>64.402976199999998</v>
      </c>
      <c r="F66" s="333">
        <v>13.533657099999999</v>
      </c>
      <c r="G66" s="333">
        <v>20.209099999999999</v>
      </c>
      <c r="H66" s="333">
        <v>11.625999999999999</v>
      </c>
      <c r="I66" s="332" t="s">
        <v>846</v>
      </c>
    </row>
    <row r="67" spans="2:9" x14ac:dyDescent="0.25">
      <c r="B67" s="339">
        <v>11</v>
      </c>
      <c r="C67" s="130" t="s">
        <v>856</v>
      </c>
      <c r="D67" s="332" t="s">
        <v>857</v>
      </c>
      <c r="E67" s="333">
        <v>1166.1937846000001</v>
      </c>
      <c r="F67" s="333">
        <v>199.39</v>
      </c>
      <c r="G67" s="333">
        <v>171.2208603</v>
      </c>
      <c r="H67" s="333">
        <v>143</v>
      </c>
      <c r="I67" s="332" t="s">
        <v>844</v>
      </c>
    </row>
    <row r="68" spans="2:9" x14ac:dyDescent="0.25">
      <c r="B68" s="339">
        <v>12</v>
      </c>
      <c r="C68" s="130" t="s">
        <v>858</v>
      </c>
      <c r="D68" s="332" t="s">
        <v>859</v>
      </c>
      <c r="E68" s="333">
        <v>25.923560959</v>
      </c>
      <c r="F68" s="333">
        <v>9.1499999999999998E-2</v>
      </c>
      <c r="G68" s="333">
        <v>0.15270020000000001</v>
      </c>
      <c r="H68" s="333">
        <v>3.32E-2</v>
      </c>
      <c r="I68" s="332" t="s">
        <v>860</v>
      </c>
    </row>
    <row r="69" spans="2:9" x14ac:dyDescent="0.25">
      <c r="B69" s="339">
        <v>13</v>
      </c>
      <c r="C69" s="130" t="s">
        <v>861</v>
      </c>
      <c r="D69" s="332" t="s">
        <v>862</v>
      </c>
      <c r="E69" s="333">
        <v>4.2972957999999997</v>
      </c>
      <c r="F69" s="333">
        <v>1.7360804000000001</v>
      </c>
      <c r="G69" s="333">
        <v>1.75</v>
      </c>
      <c r="H69" s="333">
        <v>1.4821934999999999</v>
      </c>
      <c r="I69" s="332" t="s">
        <v>599</v>
      </c>
    </row>
    <row r="70" spans="2:9" x14ac:dyDescent="0.25">
      <c r="B70" s="339">
        <v>14</v>
      </c>
      <c r="C70" s="130" t="s">
        <v>863</v>
      </c>
      <c r="D70" s="332" t="s">
        <v>864</v>
      </c>
      <c r="E70" s="333">
        <v>37.131195599999998</v>
      </c>
      <c r="F70" s="333">
        <v>14.172335</v>
      </c>
      <c r="G70" s="333">
        <v>11.4048044</v>
      </c>
      <c r="H70" s="333">
        <v>10.159752900000001</v>
      </c>
      <c r="I70" s="332" t="s">
        <v>865</v>
      </c>
    </row>
    <row r="71" spans="2:9" x14ac:dyDescent="0.25">
      <c r="B71" s="339">
        <v>15</v>
      </c>
      <c r="C71" s="130" t="s">
        <v>866</v>
      </c>
      <c r="D71" s="332" t="s">
        <v>867</v>
      </c>
      <c r="E71" s="333">
        <v>48.2096138</v>
      </c>
      <c r="F71" s="333">
        <v>7.4635904999999996</v>
      </c>
      <c r="G71" s="333">
        <v>6.6721000000000004</v>
      </c>
      <c r="H71" s="333">
        <v>5.91</v>
      </c>
      <c r="I71" s="332" t="s">
        <v>868</v>
      </c>
    </row>
    <row r="72" spans="2:9" x14ac:dyDescent="0.25">
      <c r="B72" s="339">
        <v>16</v>
      </c>
      <c r="C72" s="130" t="s">
        <v>869</v>
      </c>
      <c r="D72" s="332" t="s">
        <v>870</v>
      </c>
      <c r="E72" s="333">
        <v>55.869628420000005</v>
      </c>
      <c r="F72" s="333">
        <v>8.4119773999999996</v>
      </c>
      <c r="G72" s="333">
        <v>5.0507774000000003</v>
      </c>
      <c r="H72" s="333">
        <v>4.5543702000000001</v>
      </c>
      <c r="I72" s="332" t="s">
        <v>871</v>
      </c>
    </row>
    <row r="73" spans="2:9" x14ac:dyDescent="0.25">
      <c r="B73" s="339">
        <v>17</v>
      </c>
      <c r="C73" s="130" t="s">
        <v>872</v>
      </c>
      <c r="D73" s="332" t="s">
        <v>873</v>
      </c>
      <c r="E73" s="333">
        <v>7.2180787999999998</v>
      </c>
      <c r="F73" s="333">
        <v>4.2897999999999996</v>
      </c>
      <c r="G73" s="333">
        <v>0.13320419999999999</v>
      </c>
      <c r="H73" s="333">
        <v>0</v>
      </c>
      <c r="I73" s="332" t="s">
        <v>874</v>
      </c>
    </row>
    <row r="74" spans="2:9" x14ac:dyDescent="0.25">
      <c r="B74" s="339">
        <v>18</v>
      </c>
      <c r="C74" s="130" t="s">
        <v>875</v>
      </c>
      <c r="D74" s="332" t="s">
        <v>876</v>
      </c>
      <c r="E74" s="333">
        <v>42.03</v>
      </c>
      <c r="F74" s="333">
        <v>4.8899999999999997</v>
      </c>
      <c r="G74" s="333">
        <v>3.32</v>
      </c>
      <c r="H74" s="333">
        <v>1.57</v>
      </c>
      <c r="I74" s="332" t="s">
        <v>877</v>
      </c>
    </row>
    <row r="75" spans="2:9" x14ac:dyDescent="0.25">
      <c r="B75" s="339">
        <v>19</v>
      </c>
      <c r="C75" s="130" t="s">
        <v>878</v>
      </c>
      <c r="D75" s="332" t="s">
        <v>879</v>
      </c>
      <c r="E75" s="333">
        <v>29.595204899999999</v>
      </c>
      <c r="F75" s="333">
        <v>3.581E-3</v>
      </c>
      <c r="G75" s="333">
        <v>1.01E-2</v>
      </c>
      <c r="H75" s="333">
        <v>0</v>
      </c>
      <c r="I75" s="332" t="s">
        <v>874</v>
      </c>
    </row>
    <row r="76" spans="2:9" x14ac:dyDescent="0.25">
      <c r="B76" s="339">
        <v>20</v>
      </c>
      <c r="C76" s="130" t="s">
        <v>880</v>
      </c>
      <c r="D76" s="332" t="s">
        <v>881</v>
      </c>
      <c r="E76" s="333">
        <v>2501.1232236380001</v>
      </c>
      <c r="F76" s="333">
        <v>490.93599999999998</v>
      </c>
      <c r="G76" s="333">
        <v>438.7473</v>
      </c>
      <c r="H76" s="333">
        <v>429.97</v>
      </c>
      <c r="I76" s="332" t="s">
        <v>871</v>
      </c>
    </row>
    <row r="77" spans="2:9" x14ac:dyDescent="0.25">
      <c r="B77" s="339">
        <v>21</v>
      </c>
      <c r="C77" s="130" t="s">
        <v>882</v>
      </c>
      <c r="D77" s="332" t="s">
        <v>883</v>
      </c>
      <c r="E77" s="333">
        <v>21.691119199999999</v>
      </c>
      <c r="F77" s="333">
        <v>0</v>
      </c>
      <c r="G77" s="333">
        <v>4.7198400000000001E-2</v>
      </c>
      <c r="H77" s="333">
        <v>0</v>
      </c>
      <c r="I77" s="332" t="s">
        <v>860</v>
      </c>
    </row>
    <row r="78" spans="2:9" x14ac:dyDescent="0.25">
      <c r="B78" s="339">
        <v>22</v>
      </c>
      <c r="C78" s="130" t="s">
        <v>884</v>
      </c>
      <c r="D78" s="332" t="s">
        <v>885</v>
      </c>
      <c r="E78" s="333">
        <v>10.788</v>
      </c>
      <c r="F78" s="333">
        <v>1.6555</v>
      </c>
      <c r="G78" s="333">
        <v>1.1214</v>
      </c>
      <c r="H78" s="333">
        <v>1.1214</v>
      </c>
      <c r="I78" s="332" t="s">
        <v>636</v>
      </c>
    </row>
    <row r="79" spans="2:9" x14ac:dyDescent="0.25">
      <c r="B79" s="339">
        <v>23</v>
      </c>
      <c r="C79" s="130" t="s">
        <v>886</v>
      </c>
      <c r="D79" s="332" t="s">
        <v>887</v>
      </c>
      <c r="E79" s="333">
        <v>0.79822159999999998</v>
      </c>
      <c r="F79" s="333">
        <v>0</v>
      </c>
      <c r="G79" s="333">
        <v>0</v>
      </c>
      <c r="H79" s="333">
        <v>0</v>
      </c>
      <c r="I79" s="332" t="s">
        <v>684</v>
      </c>
    </row>
    <row r="80" spans="2:9" x14ac:dyDescent="0.25">
      <c r="B80" s="339">
        <v>24</v>
      </c>
      <c r="C80" s="130" t="s">
        <v>888</v>
      </c>
      <c r="D80" s="332" t="s">
        <v>887</v>
      </c>
      <c r="E80" s="333">
        <v>2.6057714000000001</v>
      </c>
      <c r="F80" s="333">
        <v>1.20416E-2</v>
      </c>
      <c r="G80" s="333">
        <v>2.2499999999999999E-2</v>
      </c>
      <c r="H80" s="333">
        <v>0</v>
      </c>
      <c r="I80" s="332" t="s">
        <v>636</v>
      </c>
    </row>
    <row r="81" spans="2:9" x14ac:dyDescent="0.25">
      <c r="B81" s="339">
        <v>25</v>
      </c>
      <c r="C81" s="130" t="s">
        <v>889</v>
      </c>
      <c r="D81" s="332" t="s">
        <v>528</v>
      </c>
      <c r="E81" s="333">
        <v>44.328452900000002</v>
      </c>
      <c r="F81" s="333">
        <v>2.2751299999999999E-2</v>
      </c>
      <c r="G81" s="333">
        <v>3.6853200000000003E-2</v>
      </c>
      <c r="H81" s="333">
        <v>1.73577E-2</v>
      </c>
      <c r="I81" s="332" t="s">
        <v>667</v>
      </c>
    </row>
    <row r="82" spans="2:9" x14ac:dyDescent="0.25">
      <c r="B82" s="339">
        <v>26</v>
      </c>
      <c r="C82" s="130" t="s">
        <v>890</v>
      </c>
      <c r="D82" s="332" t="s">
        <v>891</v>
      </c>
      <c r="E82" s="333">
        <v>4.9083975000000004</v>
      </c>
      <c r="F82" s="333">
        <v>0</v>
      </c>
      <c r="G82" s="333">
        <v>0</v>
      </c>
      <c r="H82" s="333">
        <v>0</v>
      </c>
      <c r="I82" s="332" t="s">
        <v>698</v>
      </c>
    </row>
    <row r="83" spans="2:9" x14ac:dyDescent="0.25">
      <c r="B83" s="339">
        <v>27</v>
      </c>
      <c r="C83" s="130" t="s">
        <v>892</v>
      </c>
      <c r="D83" s="332" t="s">
        <v>529</v>
      </c>
      <c r="E83" s="333">
        <v>26.233070000000001</v>
      </c>
      <c r="F83" s="333">
        <v>2.2063699999999999E-2</v>
      </c>
      <c r="G83" s="333">
        <v>5.8307499999999998E-2</v>
      </c>
      <c r="H83" s="333">
        <v>0</v>
      </c>
      <c r="I83" s="332" t="s">
        <v>639</v>
      </c>
    </row>
    <row r="84" spans="2:9" x14ac:dyDescent="0.25">
      <c r="B84" s="339">
        <v>28</v>
      </c>
      <c r="C84" s="130" t="s">
        <v>893</v>
      </c>
      <c r="D84" s="332" t="s">
        <v>658</v>
      </c>
      <c r="E84" s="333">
        <v>1.8624000000000001</v>
      </c>
      <c r="F84" s="333">
        <v>0.17075000000000001</v>
      </c>
      <c r="G84" s="333">
        <v>0.1825</v>
      </c>
      <c r="H84" s="333">
        <v>6.6100000000000006E-2</v>
      </c>
      <c r="I84" s="332" t="s">
        <v>894</v>
      </c>
    </row>
    <row r="85" spans="2:9" x14ac:dyDescent="0.25">
      <c r="B85" s="339">
        <v>29</v>
      </c>
      <c r="C85" s="130" t="s">
        <v>895</v>
      </c>
      <c r="D85" s="332" t="s">
        <v>896</v>
      </c>
      <c r="E85" s="333">
        <v>341.15515549999998</v>
      </c>
      <c r="F85" s="333">
        <v>14.5</v>
      </c>
      <c r="G85" s="333">
        <v>14.7355021</v>
      </c>
      <c r="H85" s="333">
        <v>14.7355021</v>
      </c>
      <c r="I85" s="332" t="s">
        <v>894</v>
      </c>
    </row>
    <row r="86" spans="2:9" x14ac:dyDescent="0.25">
      <c r="B86" s="339">
        <v>30</v>
      </c>
      <c r="C86" s="130" t="s">
        <v>897</v>
      </c>
      <c r="D86" s="335" t="s">
        <v>898</v>
      </c>
      <c r="E86" s="333">
        <v>9.9053299999999993</v>
      </c>
      <c r="F86" s="333">
        <v>0.37966050000000001</v>
      </c>
      <c r="G86" s="333">
        <v>0.63075250000000005</v>
      </c>
      <c r="H86" s="333">
        <v>0.37326690000000001</v>
      </c>
      <c r="I86" s="332" t="s">
        <v>623</v>
      </c>
    </row>
    <row r="87" spans="2:9" x14ac:dyDescent="0.25">
      <c r="B87" s="339">
        <v>31</v>
      </c>
      <c r="C87" s="130" t="s">
        <v>899</v>
      </c>
      <c r="D87" s="335" t="s">
        <v>599</v>
      </c>
      <c r="E87" s="333">
        <v>0</v>
      </c>
      <c r="F87" s="336">
        <v>0</v>
      </c>
      <c r="G87" s="336">
        <v>0</v>
      </c>
      <c r="H87" s="333">
        <v>0</v>
      </c>
      <c r="I87" s="332" t="s">
        <v>599</v>
      </c>
    </row>
    <row r="88" spans="2:9" x14ac:dyDescent="0.25">
      <c r="B88" s="341">
        <v>32</v>
      </c>
      <c r="C88" s="342" t="s">
        <v>900</v>
      </c>
      <c r="D88" s="343" t="s">
        <v>661</v>
      </c>
      <c r="E88" s="344">
        <v>0</v>
      </c>
      <c r="F88" s="345">
        <v>0</v>
      </c>
      <c r="G88" s="345">
        <v>0</v>
      </c>
      <c r="H88" s="344">
        <v>0</v>
      </c>
      <c r="I88" s="343" t="s">
        <v>661</v>
      </c>
    </row>
    <row r="89" spans="2:9" x14ac:dyDescent="0.25">
      <c r="B89" s="271"/>
      <c r="C89" s="14"/>
      <c r="D89" s="277"/>
      <c r="E89" s="88"/>
      <c r="F89" s="88"/>
      <c r="G89" s="88"/>
    </row>
    <row r="90" spans="2:9" x14ac:dyDescent="0.25">
      <c r="B90" s="271"/>
      <c r="C90" s="340" t="s">
        <v>901</v>
      </c>
      <c r="D90" s="277"/>
      <c r="E90" s="88"/>
      <c r="F90" s="88"/>
      <c r="G90" s="88"/>
    </row>
    <row r="91" spans="2:9" x14ac:dyDescent="0.25">
      <c r="B91" s="271"/>
      <c r="C91" s="340" t="s">
        <v>902</v>
      </c>
      <c r="D91" s="277"/>
      <c r="E91" s="88"/>
      <c r="F91" s="88"/>
      <c r="G91" s="88"/>
    </row>
    <row r="92" spans="2:9" x14ac:dyDescent="0.25">
      <c r="C92" s="340" t="s">
        <v>903</v>
      </c>
    </row>
    <row r="93" spans="2:9" x14ac:dyDescent="0.25">
      <c r="B93" s="19"/>
      <c r="C93" s="340" t="s">
        <v>904</v>
      </c>
    </row>
    <row r="94" spans="2:9" x14ac:dyDescent="0.25">
      <c r="B94" s="424"/>
      <c r="C94" s="424"/>
      <c r="D94" s="424"/>
      <c r="E94" s="424"/>
      <c r="F94" s="424"/>
      <c r="G94" s="424"/>
    </row>
    <row r="95" spans="2:9" x14ac:dyDescent="0.25">
      <c r="B95" s="424"/>
      <c r="C95" s="424"/>
      <c r="D95" s="424"/>
      <c r="E95" s="424"/>
      <c r="F95" s="424"/>
      <c r="G95" s="424"/>
    </row>
  </sheetData>
  <mergeCells count="7">
    <mergeCell ref="B95:G95"/>
    <mergeCell ref="B94:G94"/>
    <mergeCell ref="L2:L3"/>
    <mergeCell ref="B2:G2"/>
    <mergeCell ref="B5:I5"/>
    <mergeCell ref="B3:I3"/>
    <mergeCell ref="B56:I56"/>
  </mergeCells>
  <conditionalFormatting sqref="C86:C87">
    <cfRule type="duplicateValues" dxfId="0" priority="1"/>
  </conditionalFormatting>
  <hyperlinks>
    <hyperlink ref="L2:L3" location="'Table of Contents'!A1" display="Go To Table Of Contents" xr:uid="{00000000-0004-0000-0B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topLeftCell="A4" workbookViewId="0">
      <selection activeCell="Q2" sqref="Q2:R3"/>
    </sheetView>
  </sheetViews>
  <sheetFormatPr defaultRowHeight="15" x14ac:dyDescent="0.25"/>
  <cols>
    <col min="1" max="1" width="1.85546875" customWidth="1"/>
    <col min="10" max="10" width="1.85546875" customWidth="1"/>
    <col min="11" max="11" width="1.85546875" style="43" customWidth="1"/>
    <col min="12" max="12" width="1.85546875" customWidth="1"/>
    <col min="13" max="13" width="76.42578125" style="15" customWidth="1"/>
    <col min="14" max="15" width="19.28515625" customWidth="1"/>
    <col min="16" max="16" width="4" customWidth="1"/>
    <col min="17" max="18" width="6.7109375" customWidth="1"/>
  </cols>
  <sheetData>
    <row r="1" spans="2:18" ht="12" customHeight="1" x14ac:dyDescent="0.25"/>
    <row r="2" spans="2:18" ht="15.75" x14ac:dyDescent="0.25">
      <c r="B2" s="379"/>
      <c r="C2" s="379"/>
      <c r="D2" s="379"/>
      <c r="E2" s="379"/>
      <c r="F2" s="379"/>
      <c r="G2" s="379"/>
      <c r="H2" s="379"/>
      <c r="I2" s="379"/>
      <c r="M2" s="453" t="s">
        <v>1030</v>
      </c>
      <c r="N2" s="453"/>
      <c r="O2" s="453"/>
      <c r="Q2" s="382" t="s">
        <v>322</v>
      </c>
      <c r="R2" s="382"/>
    </row>
    <row r="3" spans="2:18" x14ac:dyDescent="0.25">
      <c r="M3" s="17"/>
      <c r="N3" s="16"/>
      <c r="O3" s="16"/>
      <c r="Q3" s="382"/>
      <c r="R3" s="382"/>
    </row>
    <row r="4" spans="2:18" x14ac:dyDescent="0.25">
      <c r="M4" s="454" t="s">
        <v>107</v>
      </c>
      <c r="N4" s="454" t="s">
        <v>108</v>
      </c>
      <c r="O4" s="454"/>
    </row>
    <row r="5" spans="2:18" ht="25.5" x14ac:dyDescent="0.25">
      <c r="M5" s="419"/>
      <c r="N5" s="18" t="s">
        <v>109</v>
      </c>
      <c r="O5" s="18" t="s">
        <v>17</v>
      </c>
      <c r="Q5" s="141"/>
      <c r="R5" s="141"/>
    </row>
    <row r="6" spans="2:18" x14ac:dyDescent="0.25">
      <c r="M6" s="69" t="s">
        <v>325</v>
      </c>
      <c r="N6" s="274">
        <v>860</v>
      </c>
      <c r="O6" s="274">
        <v>1069</v>
      </c>
      <c r="Q6" s="141">
        <f>SUM(N6:O6)</f>
        <v>1929</v>
      </c>
      <c r="R6" s="141"/>
    </row>
    <row r="7" spans="2:18" x14ac:dyDescent="0.25">
      <c r="M7" s="69" t="s">
        <v>326</v>
      </c>
      <c r="N7" s="274">
        <v>375</v>
      </c>
      <c r="O7" s="274">
        <v>308</v>
      </c>
      <c r="Q7" s="141">
        <f>SUM(N7:O7)</f>
        <v>683</v>
      </c>
      <c r="R7" s="141"/>
    </row>
    <row r="8" spans="2:18" ht="18" customHeight="1" x14ac:dyDescent="0.25">
      <c r="M8" s="69" t="s">
        <v>328</v>
      </c>
      <c r="N8" s="274">
        <v>32</v>
      </c>
      <c r="O8" s="274">
        <v>32</v>
      </c>
      <c r="Q8" s="141">
        <f>SUM(N8:O8)</f>
        <v>64</v>
      </c>
      <c r="R8" s="141"/>
    </row>
    <row r="9" spans="2:18" ht="15.75" customHeight="1" x14ac:dyDescent="0.25">
      <c r="M9" s="69" t="s">
        <v>327</v>
      </c>
      <c r="N9" s="274">
        <v>7</v>
      </c>
      <c r="O9" s="274">
        <v>24</v>
      </c>
      <c r="Q9" s="141">
        <f>SUM(N9:O9)</f>
        <v>31</v>
      </c>
      <c r="R9" s="141"/>
    </row>
    <row r="10" spans="2:18" ht="15" customHeight="1" x14ac:dyDescent="0.25">
      <c r="M10" s="198" t="s">
        <v>19</v>
      </c>
      <c r="N10" s="272">
        <v>1274</v>
      </c>
      <c r="O10" s="272">
        <v>1433</v>
      </c>
    </row>
    <row r="12" spans="2:18" x14ac:dyDescent="0.25">
      <c r="M12" s="140"/>
      <c r="N12" s="141"/>
      <c r="O12" s="141"/>
    </row>
    <row r="13" spans="2:18" x14ac:dyDescent="0.25">
      <c r="M13" s="168" t="s">
        <v>107</v>
      </c>
      <c r="N13" s="161" t="s">
        <v>19</v>
      </c>
      <c r="O13" s="141"/>
    </row>
    <row r="14" spans="2:18" ht="30" x14ac:dyDescent="0.25">
      <c r="M14" s="169" t="s">
        <v>330</v>
      </c>
      <c r="N14" s="161">
        <f>SUM(N6:O6)</f>
        <v>1929</v>
      </c>
      <c r="O14" s="141"/>
    </row>
    <row r="15" spans="2:18" ht="30" x14ac:dyDescent="0.25">
      <c r="M15" s="169" t="s">
        <v>331</v>
      </c>
      <c r="N15" s="161">
        <f>SUM(N7:O7)</f>
        <v>683</v>
      </c>
      <c r="O15" s="141"/>
    </row>
    <row r="16" spans="2:18" ht="30" x14ac:dyDescent="0.25">
      <c r="M16" s="169" t="s">
        <v>332</v>
      </c>
      <c r="N16" s="161">
        <f>SUM(N8:O8)</f>
        <v>64</v>
      </c>
      <c r="O16" s="141"/>
    </row>
    <row r="17" spans="13:15" ht="30" x14ac:dyDescent="0.25">
      <c r="M17" s="169" t="s">
        <v>333</v>
      </c>
      <c r="N17" s="161">
        <f>SUM(N9:O9)</f>
        <v>31</v>
      </c>
      <c r="O17" s="141"/>
    </row>
    <row r="18" spans="13:15" x14ac:dyDescent="0.25">
      <c r="M18" s="146" t="s">
        <v>19</v>
      </c>
      <c r="N18" s="161">
        <f>SUM(N14:N17)</f>
        <v>2707</v>
      </c>
      <c r="O18" s="141"/>
    </row>
    <row r="19" spans="13:15" x14ac:dyDescent="0.25">
      <c r="M19" s="140"/>
      <c r="N19" s="141"/>
      <c r="O19" s="141"/>
    </row>
    <row r="20" spans="13:15" x14ac:dyDescent="0.25">
      <c r="M20" s="140"/>
      <c r="N20" s="141"/>
      <c r="O20" s="141"/>
    </row>
    <row r="21" spans="13:15" x14ac:dyDescent="0.25">
      <c r="M21" s="140"/>
      <c r="N21" s="141"/>
      <c r="O21" s="141"/>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topLeftCell="A8"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18" t="s">
        <v>1031</v>
      </c>
      <c r="C2" s="418"/>
      <c r="D2" s="418"/>
      <c r="E2" s="418"/>
      <c r="F2" s="418"/>
      <c r="G2" s="418"/>
      <c r="I2" s="423" t="s">
        <v>322</v>
      </c>
    </row>
    <row r="3" spans="2:9" x14ac:dyDescent="0.25">
      <c r="B3" s="437" t="s">
        <v>110</v>
      </c>
      <c r="C3" s="437"/>
      <c r="D3" s="437"/>
      <c r="E3" s="437"/>
      <c r="F3" s="437"/>
      <c r="G3" s="437"/>
      <c r="I3" s="423"/>
    </row>
    <row r="4" spans="2:9" ht="38.25" x14ac:dyDescent="0.25">
      <c r="B4" s="18" t="s">
        <v>111</v>
      </c>
      <c r="C4" s="18" t="s">
        <v>112</v>
      </c>
      <c r="D4" s="18" t="s">
        <v>113</v>
      </c>
      <c r="E4" s="18" t="s">
        <v>88</v>
      </c>
      <c r="F4" s="18" t="s">
        <v>128</v>
      </c>
      <c r="G4" s="18" t="s">
        <v>114</v>
      </c>
    </row>
    <row r="5" spans="2:9" x14ac:dyDescent="0.25">
      <c r="B5" s="459" t="s">
        <v>908</v>
      </c>
      <c r="C5" s="459"/>
      <c r="D5" s="459"/>
      <c r="E5" s="459"/>
      <c r="F5" s="459"/>
      <c r="G5" s="459"/>
    </row>
    <row r="6" spans="2:9" x14ac:dyDescent="0.25">
      <c r="B6" s="11">
        <v>52</v>
      </c>
      <c r="C6" s="251">
        <v>91</v>
      </c>
      <c r="D6" s="245">
        <v>10708.98</v>
      </c>
      <c r="E6" s="254">
        <v>668.91</v>
      </c>
      <c r="F6" s="245">
        <v>661.93</v>
      </c>
      <c r="G6" s="245">
        <v>650.6</v>
      </c>
    </row>
    <row r="7" spans="2:9" ht="15" customHeight="1" x14ac:dyDescent="0.25">
      <c r="B7" s="51" t="s">
        <v>115</v>
      </c>
      <c r="C7" s="252" t="s">
        <v>454</v>
      </c>
      <c r="D7" s="249" t="s">
        <v>454</v>
      </c>
      <c r="E7" s="280">
        <v>14127.01</v>
      </c>
      <c r="F7" s="204">
        <v>12478.54</v>
      </c>
      <c r="G7" s="249">
        <v>1617.96</v>
      </c>
    </row>
    <row r="8" spans="2:9" x14ac:dyDescent="0.25">
      <c r="B8" s="51" t="s">
        <v>116</v>
      </c>
      <c r="C8" s="252">
        <v>10778</v>
      </c>
      <c r="D8" s="249">
        <v>278787.53999999998</v>
      </c>
      <c r="E8" s="280"/>
      <c r="F8" s="204"/>
      <c r="G8" s="249">
        <v>10351.1</v>
      </c>
    </row>
    <row r="9" spans="2:9" x14ac:dyDescent="0.25">
      <c r="B9" s="51" t="s">
        <v>117</v>
      </c>
      <c r="C9" s="252">
        <v>9687</v>
      </c>
      <c r="D9" s="249">
        <v>321.87</v>
      </c>
      <c r="E9" s="280"/>
      <c r="F9" s="204"/>
      <c r="G9" s="255">
        <v>15.92</v>
      </c>
    </row>
    <row r="10" spans="2:9" x14ac:dyDescent="0.25">
      <c r="B10" s="51" t="s">
        <v>118</v>
      </c>
      <c r="C10" s="252">
        <v>3502</v>
      </c>
      <c r="D10" s="249">
        <v>73473.37</v>
      </c>
      <c r="E10" s="280"/>
      <c r="F10" s="204"/>
      <c r="G10" s="249">
        <v>256.81</v>
      </c>
    </row>
    <row r="11" spans="2:9" x14ac:dyDescent="0.25">
      <c r="B11" s="51" t="s">
        <v>119</v>
      </c>
      <c r="C11" s="252">
        <v>1581</v>
      </c>
      <c r="D11" s="249">
        <v>20702.900000000001</v>
      </c>
      <c r="E11" s="280"/>
      <c r="F11" s="204"/>
      <c r="G11" s="249">
        <v>45.62</v>
      </c>
    </row>
    <row r="12" spans="2:9" x14ac:dyDescent="0.25">
      <c r="B12" s="51" t="s">
        <v>120</v>
      </c>
      <c r="C12" s="252">
        <v>24819</v>
      </c>
      <c r="D12" s="249">
        <v>18272.21</v>
      </c>
      <c r="E12" s="280"/>
      <c r="F12" s="204"/>
      <c r="G12" s="249">
        <v>167.83</v>
      </c>
    </row>
    <row r="13" spans="2:9" x14ac:dyDescent="0.25">
      <c r="B13" s="51" t="s">
        <v>121</v>
      </c>
      <c r="C13" s="252">
        <v>5</v>
      </c>
      <c r="D13" s="249">
        <v>7.41</v>
      </c>
      <c r="E13" s="280"/>
      <c r="F13" s="204"/>
      <c r="G13" s="252">
        <v>0</v>
      </c>
    </row>
    <row r="14" spans="2:9" x14ac:dyDescent="0.25">
      <c r="B14" s="51" t="s">
        <v>122</v>
      </c>
      <c r="C14" s="252">
        <v>269</v>
      </c>
      <c r="D14" s="249">
        <v>2160.44</v>
      </c>
      <c r="E14" s="281"/>
      <c r="F14" s="282"/>
      <c r="G14" s="249">
        <v>21.66</v>
      </c>
    </row>
    <row r="15" spans="2:9" x14ac:dyDescent="0.25">
      <c r="B15" s="193" t="s">
        <v>123</v>
      </c>
      <c r="C15" s="253">
        <v>50732</v>
      </c>
      <c r="D15" s="250">
        <v>404434.72</v>
      </c>
      <c r="E15" s="250">
        <v>14795.92</v>
      </c>
      <c r="F15" s="250" t="s">
        <v>909</v>
      </c>
      <c r="G15" s="250">
        <v>13127.5</v>
      </c>
    </row>
    <row r="16" spans="2:9" x14ac:dyDescent="0.25">
      <c r="B16" s="460" t="s">
        <v>910</v>
      </c>
      <c r="C16" s="460"/>
      <c r="D16" s="460"/>
      <c r="E16" s="460"/>
      <c r="F16" s="460"/>
      <c r="G16" s="460"/>
    </row>
    <row r="17" spans="2:7" ht="16.5" customHeight="1" x14ac:dyDescent="0.25">
      <c r="B17" s="119" t="s">
        <v>115</v>
      </c>
      <c r="C17" s="251" t="s">
        <v>13</v>
      </c>
      <c r="D17" s="245" t="s">
        <v>13</v>
      </c>
      <c r="E17" s="461" t="s">
        <v>911</v>
      </c>
      <c r="F17" s="456" t="s">
        <v>124</v>
      </c>
      <c r="G17" s="456" t="s">
        <v>124</v>
      </c>
    </row>
    <row r="18" spans="2:7" x14ac:dyDescent="0.25">
      <c r="B18" s="49" t="s">
        <v>116</v>
      </c>
      <c r="C18" s="256">
        <v>39714</v>
      </c>
      <c r="D18" s="206">
        <v>640384.57999999996</v>
      </c>
      <c r="E18" s="462"/>
      <c r="F18" s="457"/>
      <c r="G18" s="457"/>
    </row>
    <row r="19" spans="2:7" x14ac:dyDescent="0.25">
      <c r="B19" s="49" t="s">
        <v>117</v>
      </c>
      <c r="C19" s="256">
        <v>30127</v>
      </c>
      <c r="D19" s="206">
        <v>1337.64</v>
      </c>
      <c r="E19" s="462"/>
      <c r="F19" s="457"/>
      <c r="G19" s="457"/>
    </row>
    <row r="20" spans="2:7" x14ac:dyDescent="0.25">
      <c r="B20" s="49" t="s">
        <v>118</v>
      </c>
      <c r="C20" s="256">
        <v>10520</v>
      </c>
      <c r="D20" s="206">
        <v>130258.99</v>
      </c>
      <c r="E20" s="462"/>
      <c r="F20" s="457"/>
      <c r="G20" s="457"/>
    </row>
    <row r="21" spans="2:7" x14ac:dyDescent="0.25">
      <c r="B21" s="49" t="s">
        <v>119</v>
      </c>
      <c r="C21" s="256">
        <v>2691</v>
      </c>
      <c r="D21" s="206">
        <v>33162.18</v>
      </c>
      <c r="E21" s="462"/>
      <c r="F21" s="457"/>
      <c r="G21" s="457"/>
    </row>
    <row r="22" spans="2:7" x14ac:dyDescent="0.25">
      <c r="B22" s="49" t="s">
        <v>120</v>
      </c>
      <c r="C22" s="256">
        <v>1967603</v>
      </c>
      <c r="D22" s="206">
        <v>87448.81</v>
      </c>
      <c r="E22" s="462"/>
      <c r="F22" s="457"/>
      <c r="G22" s="457"/>
    </row>
    <row r="23" spans="2:7" x14ac:dyDescent="0.25">
      <c r="B23" s="49" t="s">
        <v>121</v>
      </c>
      <c r="C23" s="256">
        <v>53</v>
      </c>
      <c r="D23" s="206">
        <v>573.97</v>
      </c>
      <c r="E23" s="462"/>
      <c r="F23" s="457"/>
      <c r="G23" s="457"/>
    </row>
    <row r="24" spans="2:7" x14ac:dyDescent="0.25">
      <c r="B24" s="49" t="s">
        <v>122</v>
      </c>
      <c r="C24" s="256">
        <v>105548</v>
      </c>
      <c r="D24" s="206">
        <v>2650.34</v>
      </c>
      <c r="E24" s="462"/>
      <c r="F24" s="457"/>
      <c r="G24" s="457"/>
    </row>
    <row r="25" spans="2:7" x14ac:dyDescent="0.25">
      <c r="B25" s="170" t="s">
        <v>125</v>
      </c>
      <c r="C25" s="257">
        <v>2156256</v>
      </c>
      <c r="D25" s="205">
        <v>895816.51</v>
      </c>
      <c r="E25" s="463"/>
      <c r="F25" s="457"/>
      <c r="G25" s="457"/>
    </row>
    <row r="26" spans="2:7" x14ac:dyDescent="0.25">
      <c r="B26" s="193" t="s">
        <v>126</v>
      </c>
      <c r="C26" s="253">
        <v>2206988</v>
      </c>
      <c r="D26" s="250">
        <v>1300251.23</v>
      </c>
      <c r="E26" s="250">
        <v>66087.259999999995</v>
      </c>
      <c r="F26" s="458"/>
      <c r="G26" s="458"/>
    </row>
    <row r="27" spans="2:7" ht="82.5" customHeight="1" x14ac:dyDescent="0.25">
      <c r="B27" s="455" t="s">
        <v>912</v>
      </c>
      <c r="C27" s="455"/>
      <c r="D27" s="455"/>
      <c r="E27" s="455"/>
      <c r="F27" s="455"/>
      <c r="G27" s="455"/>
    </row>
    <row r="28" spans="2:7" x14ac:dyDescent="0.25">
      <c r="B28" s="120"/>
      <c r="C28" s="120"/>
      <c r="D28" s="120"/>
      <c r="E28" s="120"/>
      <c r="F28" s="120"/>
      <c r="G28" s="120"/>
    </row>
  </sheetData>
  <mergeCells count="9">
    <mergeCell ref="B27:G27"/>
    <mergeCell ref="I2:I3"/>
    <mergeCell ref="F17:F26"/>
    <mergeCell ref="G17:G26"/>
    <mergeCell ref="B2:G2"/>
    <mergeCell ref="B3:G3"/>
    <mergeCell ref="B5:G5"/>
    <mergeCell ref="B16:G16"/>
    <mergeCell ref="E17:E25"/>
  </mergeCells>
  <hyperlinks>
    <hyperlink ref="I2:I3" location="'Table of Contents'!A1" display="Go To Table Of Contents" xr:uid="{00000000-0004-0000-0D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40"/>
  <sheetViews>
    <sheetView showGridLines="0" zoomScale="90" zoomScaleNormal="90" workbookViewId="0">
      <selection activeCell="G22" sqref="G22"/>
    </sheetView>
  </sheetViews>
  <sheetFormatPr defaultRowHeight="15" x14ac:dyDescent="0.25"/>
  <cols>
    <col min="1" max="1" width="1.85546875" customWidth="1"/>
    <col min="2" max="2" width="19.85546875" customWidth="1"/>
    <col min="3" max="3" width="14.140625" customWidth="1"/>
    <col min="4" max="4" width="14.42578125" customWidth="1"/>
    <col min="5" max="5" width="12.5703125" customWidth="1"/>
    <col min="6" max="6" width="14.85546875" customWidth="1"/>
    <col min="7" max="7" width="12.7109375" customWidth="1"/>
    <col min="8" max="8" width="4.28515625" customWidth="1"/>
    <col min="9" max="11" width="6.85546875" customWidth="1"/>
  </cols>
  <sheetData>
    <row r="1" spans="2:10" ht="12" customHeight="1" x14ac:dyDescent="0.25"/>
    <row r="2" spans="2:10" ht="15.75" customHeight="1" x14ac:dyDescent="0.25">
      <c r="B2" s="398" t="s">
        <v>1032</v>
      </c>
      <c r="C2" s="398"/>
      <c r="D2" s="398"/>
      <c r="E2" s="398"/>
      <c r="F2" s="398"/>
      <c r="G2" s="398"/>
      <c r="I2" s="404" t="s">
        <v>322</v>
      </c>
      <c r="J2" s="404"/>
    </row>
    <row r="3" spans="2:10" x14ac:dyDescent="0.25">
      <c r="B3" s="465" t="s">
        <v>0</v>
      </c>
      <c r="C3" s="465"/>
      <c r="D3" s="465"/>
      <c r="E3" s="465"/>
      <c r="F3" s="465"/>
      <c r="G3" s="465"/>
      <c r="I3" s="404"/>
      <c r="J3" s="404"/>
    </row>
    <row r="4" spans="2:10" x14ac:dyDescent="0.25">
      <c r="B4" s="454" t="s">
        <v>129</v>
      </c>
      <c r="C4" s="454" t="s">
        <v>130</v>
      </c>
      <c r="D4" s="454" t="s">
        <v>131</v>
      </c>
      <c r="E4" s="454" t="s">
        <v>132</v>
      </c>
      <c r="F4" s="454"/>
      <c r="G4" s="454" t="s">
        <v>133</v>
      </c>
    </row>
    <row r="5" spans="2:10" ht="25.5" x14ac:dyDescent="0.25">
      <c r="B5" s="419"/>
      <c r="C5" s="419"/>
      <c r="D5" s="419"/>
      <c r="E5" s="18" t="s">
        <v>134</v>
      </c>
      <c r="F5" s="18" t="s">
        <v>135</v>
      </c>
      <c r="G5" s="419"/>
    </row>
    <row r="6" spans="2:10" x14ac:dyDescent="0.25">
      <c r="B6" s="49" t="s">
        <v>416</v>
      </c>
      <c r="C6" s="101" t="s">
        <v>13</v>
      </c>
      <c r="D6" s="101">
        <v>184</v>
      </c>
      <c r="E6" s="101">
        <v>0</v>
      </c>
      <c r="F6" s="101">
        <v>11</v>
      </c>
      <c r="G6" s="101">
        <v>173</v>
      </c>
    </row>
    <row r="7" spans="2:10" x14ac:dyDescent="0.25">
      <c r="B7" s="49" t="s">
        <v>417</v>
      </c>
      <c r="C7" s="101">
        <v>173</v>
      </c>
      <c r="D7" s="101">
        <v>232</v>
      </c>
      <c r="E7" s="101">
        <v>7</v>
      </c>
      <c r="F7" s="101">
        <v>108</v>
      </c>
      <c r="G7" s="101">
        <v>290</v>
      </c>
    </row>
    <row r="8" spans="2:10" x14ac:dyDescent="0.25">
      <c r="B8" s="49" t="s">
        <v>418</v>
      </c>
      <c r="C8" s="101">
        <v>290</v>
      </c>
      <c r="D8" s="101">
        <v>272</v>
      </c>
      <c r="E8" s="101">
        <v>1</v>
      </c>
      <c r="F8" s="101">
        <v>170</v>
      </c>
      <c r="G8" s="101">
        <v>391</v>
      </c>
    </row>
    <row r="9" spans="2:10" x14ac:dyDescent="0.25">
      <c r="B9" s="49" t="s">
        <v>419</v>
      </c>
      <c r="C9" s="101">
        <v>391</v>
      </c>
      <c r="D9" s="101">
        <v>251</v>
      </c>
      <c r="E9" s="101">
        <v>2</v>
      </c>
      <c r="F9" s="101">
        <v>186</v>
      </c>
      <c r="G9" s="101">
        <v>454</v>
      </c>
    </row>
    <row r="10" spans="2:10" x14ac:dyDescent="0.25">
      <c r="B10" s="49" t="s">
        <v>420</v>
      </c>
      <c r="C10" s="101">
        <v>454</v>
      </c>
      <c r="D10" s="101">
        <v>302</v>
      </c>
      <c r="E10" s="101">
        <v>3</v>
      </c>
      <c r="F10" s="101">
        <v>259</v>
      </c>
      <c r="G10" s="101">
        <v>494</v>
      </c>
    </row>
    <row r="11" spans="2:10" x14ac:dyDescent="0.25">
      <c r="B11" s="49" t="s">
        <v>421</v>
      </c>
      <c r="C11" s="101">
        <v>494</v>
      </c>
      <c r="D11" s="101">
        <v>320</v>
      </c>
      <c r="E11" s="101">
        <v>9</v>
      </c>
      <c r="F11" s="101">
        <v>335</v>
      </c>
      <c r="G11" s="101">
        <v>470</v>
      </c>
    </row>
    <row r="12" spans="2:10" x14ac:dyDescent="0.25">
      <c r="B12" s="49" t="s">
        <v>468</v>
      </c>
      <c r="C12" s="101">
        <v>470</v>
      </c>
      <c r="D12" s="101">
        <v>336</v>
      </c>
      <c r="E12" s="101">
        <v>12</v>
      </c>
      <c r="F12" s="101">
        <v>336</v>
      </c>
      <c r="G12" s="101">
        <v>458</v>
      </c>
    </row>
    <row r="13" spans="2:10" x14ac:dyDescent="0.25">
      <c r="B13" s="49" t="s">
        <v>458</v>
      </c>
      <c r="C13" s="101">
        <v>458</v>
      </c>
      <c r="D13" s="101">
        <v>45</v>
      </c>
      <c r="E13" s="101">
        <v>4</v>
      </c>
      <c r="F13" s="101">
        <v>77</v>
      </c>
      <c r="G13" s="101">
        <v>422</v>
      </c>
    </row>
    <row r="14" spans="2:10" x14ac:dyDescent="0.25">
      <c r="B14" s="49" t="s">
        <v>533</v>
      </c>
      <c r="C14" s="101">
        <v>422</v>
      </c>
      <c r="D14" s="101">
        <v>105</v>
      </c>
      <c r="E14" s="101">
        <v>4</v>
      </c>
      <c r="F14" s="101">
        <v>71</v>
      </c>
      <c r="G14" s="101">
        <v>452</v>
      </c>
    </row>
    <row r="15" spans="2:10" x14ac:dyDescent="0.25">
      <c r="B15" s="49" t="s">
        <v>584</v>
      </c>
      <c r="C15" s="36">
        <v>452</v>
      </c>
      <c r="D15" s="36">
        <v>86</v>
      </c>
      <c r="E15" s="36">
        <v>1</v>
      </c>
      <c r="F15" s="36">
        <v>45</v>
      </c>
      <c r="G15" s="36">
        <v>492</v>
      </c>
    </row>
    <row r="16" spans="2:10" x14ac:dyDescent="0.25">
      <c r="B16" s="194" t="s">
        <v>19</v>
      </c>
      <c r="C16" s="275" t="s">
        <v>13</v>
      </c>
      <c r="D16" s="275">
        <v>2133</v>
      </c>
      <c r="E16" s="275">
        <v>43</v>
      </c>
      <c r="F16" s="275">
        <v>1598</v>
      </c>
      <c r="G16" s="275">
        <v>492</v>
      </c>
    </row>
    <row r="17" spans="2:8" ht="45.75" customHeight="1" x14ac:dyDescent="0.25">
      <c r="B17" s="464"/>
      <c r="C17" s="464"/>
      <c r="D17" s="464"/>
      <c r="E17" s="464"/>
      <c r="F17" s="464"/>
      <c r="G17" s="464"/>
    </row>
    <row r="18" spans="2:8" ht="51.75" customHeight="1" x14ac:dyDescent="0.25">
      <c r="B18" s="69"/>
      <c r="C18" s="69"/>
      <c r="D18" s="69"/>
      <c r="E18" s="69"/>
      <c r="F18" s="69"/>
      <c r="G18" s="69"/>
    </row>
    <row r="19" spans="2:8" x14ac:dyDescent="0.25">
      <c r="B19" s="69"/>
      <c r="C19" s="69"/>
      <c r="D19" s="69"/>
      <c r="E19" s="69"/>
      <c r="F19" s="69"/>
      <c r="G19" s="69"/>
    </row>
    <row r="20" spans="2:8" x14ac:dyDescent="0.25">
      <c r="B20" s="169"/>
      <c r="C20" s="169"/>
      <c r="D20" s="169"/>
      <c r="E20" s="169"/>
      <c r="F20" s="169"/>
      <c r="G20" s="169"/>
      <c r="H20" s="141"/>
    </row>
    <row r="21" spans="2:8" x14ac:dyDescent="0.25">
      <c r="B21" s="169"/>
      <c r="C21" s="169"/>
      <c r="D21" s="169"/>
      <c r="E21" s="169"/>
      <c r="F21" s="169"/>
      <c r="G21" s="169"/>
      <c r="H21" s="141"/>
    </row>
    <row r="22" spans="2:8" x14ac:dyDescent="0.25">
      <c r="B22" s="174"/>
      <c r="C22" s="174"/>
      <c r="D22" s="174"/>
      <c r="E22" s="174"/>
      <c r="F22" s="174"/>
      <c r="G22" s="174"/>
      <c r="H22" s="141"/>
    </row>
    <row r="23" spans="2:8" x14ac:dyDescent="0.25">
      <c r="B23" s="159"/>
      <c r="C23" s="147"/>
      <c r="D23" s="147"/>
      <c r="E23" s="141"/>
      <c r="F23" s="141"/>
      <c r="G23" s="141"/>
      <c r="H23" s="141"/>
    </row>
    <row r="24" spans="2:8" x14ac:dyDescent="0.25">
      <c r="B24" s="159"/>
      <c r="C24" s="147"/>
      <c r="D24" s="147"/>
      <c r="E24" s="141"/>
      <c r="F24" s="141"/>
      <c r="G24" s="141"/>
      <c r="H24" s="141"/>
    </row>
    <row r="25" spans="2:8" x14ac:dyDescent="0.25">
      <c r="B25" s="159"/>
      <c r="C25" s="147"/>
      <c r="D25" s="147"/>
      <c r="E25" s="141"/>
      <c r="F25" s="141"/>
      <c r="G25" s="141"/>
      <c r="H25" s="141"/>
    </row>
    <row r="26" spans="2:8" x14ac:dyDescent="0.25">
      <c r="B26" s="159"/>
      <c r="C26" s="147"/>
      <c r="D26" s="147"/>
      <c r="E26" s="141"/>
      <c r="F26" s="141"/>
      <c r="G26" s="141"/>
      <c r="H26" s="141"/>
    </row>
    <row r="27" spans="2:8" x14ac:dyDescent="0.25">
      <c r="B27" s="159"/>
      <c r="C27" s="147"/>
      <c r="D27" s="147"/>
      <c r="E27" s="141"/>
      <c r="F27" s="141"/>
      <c r="G27" s="141"/>
      <c r="H27" s="141"/>
    </row>
    <row r="28" spans="2:8" x14ac:dyDescent="0.25">
      <c r="B28" s="141"/>
      <c r="C28" s="147"/>
      <c r="D28" s="147"/>
      <c r="E28" s="141"/>
      <c r="F28" s="141"/>
      <c r="G28" s="141"/>
      <c r="H28" s="141"/>
    </row>
    <row r="29" spans="2:8" x14ac:dyDescent="0.25">
      <c r="B29" s="141"/>
      <c r="C29" s="147"/>
      <c r="D29" s="147"/>
      <c r="E29" s="141"/>
      <c r="F29" s="141"/>
      <c r="G29" s="141"/>
      <c r="H29" s="141"/>
    </row>
    <row r="30" spans="2:8" x14ac:dyDescent="0.25">
      <c r="B30" s="141"/>
      <c r="C30" s="141"/>
      <c r="D30" s="141"/>
      <c r="E30" s="141"/>
      <c r="F30" s="141"/>
      <c r="G30" s="141"/>
      <c r="H30" s="141"/>
    </row>
    <row r="31" spans="2:8" x14ac:dyDescent="0.25">
      <c r="B31" s="141"/>
      <c r="C31" s="141"/>
      <c r="D31" s="141"/>
      <c r="E31" s="141"/>
      <c r="F31" s="141"/>
      <c r="G31" s="141"/>
      <c r="H31" s="141"/>
    </row>
    <row r="32" spans="2:8" x14ac:dyDescent="0.25">
      <c r="B32" s="175"/>
      <c r="C32" s="175"/>
      <c r="D32" s="175"/>
      <c r="E32" s="141"/>
      <c r="F32" s="141"/>
      <c r="G32" s="141"/>
      <c r="H32" s="141"/>
    </row>
    <row r="33" spans="2:8" x14ac:dyDescent="0.25">
      <c r="B33" s="159"/>
      <c r="C33" s="141"/>
      <c r="D33" s="141"/>
      <c r="E33" s="141"/>
      <c r="F33" s="141"/>
      <c r="G33" s="141"/>
      <c r="H33" s="141"/>
    </row>
    <row r="34" spans="2:8" x14ac:dyDescent="0.25">
      <c r="B34" s="159"/>
      <c r="C34" s="141"/>
      <c r="D34" s="141"/>
      <c r="E34" s="141"/>
      <c r="F34" s="141"/>
      <c r="G34" s="141"/>
      <c r="H34" s="141"/>
    </row>
    <row r="35" spans="2:8" x14ac:dyDescent="0.25">
      <c r="B35" s="159"/>
      <c r="C35" s="141"/>
      <c r="D35" s="141"/>
      <c r="E35" s="141"/>
      <c r="F35" s="141"/>
      <c r="G35" s="141"/>
      <c r="H35" s="141"/>
    </row>
    <row r="36" spans="2:8" x14ac:dyDescent="0.25">
      <c r="B36" s="159"/>
      <c r="C36" s="141"/>
      <c r="D36" s="141"/>
      <c r="E36" s="141"/>
      <c r="F36" s="141"/>
      <c r="G36" s="141"/>
      <c r="H36" s="141"/>
    </row>
    <row r="37" spans="2:8" x14ac:dyDescent="0.25">
      <c r="B37" s="159"/>
      <c r="C37" s="141"/>
      <c r="D37" s="141"/>
      <c r="E37" s="141"/>
      <c r="F37" s="141"/>
      <c r="G37" s="141"/>
      <c r="H37" s="141"/>
    </row>
    <row r="38" spans="2:8" x14ac:dyDescent="0.25">
      <c r="B38" s="141"/>
      <c r="C38" s="141"/>
      <c r="D38" s="141"/>
      <c r="E38" s="141"/>
      <c r="F38" s="141"/>
      <c r="G38" s="141"/>
      <c r="H38" s="141"/>
    </row>
    <row r="39" spans="2:8" x14ac:dyDescent="0.25">
      <c r="B39" s="159"/>
      <c r="C39" s="141"/>
      <c r="D39" s="141"/>
      <c r="E39" s="141"/>
      <c r="F39" s="141"/>
      <c r="G39" s="141"/>
      <c r="H39" s="141"/>
    </row>
    <row r="40" spans="2:8" x14ac:dyDescent="0.25">
      <c r="B40" s="141"/>
      <c r="C40" s="141"/>
      <c r="D40" s="141"/>
      <c r="E40" s="141"/>
      <c r="F40" s="141"/>
      <c r="G40" s="141"/>
      <c r="H40" s="141"/>
    </row>
  </sheetData>
  <mergeCells count="9">
    <mergeCell ref="B17:G17"/>
    <mergeCell ref="I2:J3"/>
    <mergeCell ref="B2:G2"/>
    <mergeCell ref="B3:G3"/>
    <mergeCell ref="B4:B5"/>
    <mergeCell ref="C4:C5"/>
    <mergeCell ref="D4:D5"/>
    <mergeCell ref="E4:F4"/>
    <mergeCell ref="G4:G5"/>
  </mergeCells>
  <hyperlinks>
    <hyperlink ref="I2:J3" location="'Table of Contents'!A1" display="Go To Table Of Contents" xr:uid="{00000000-0004-0000-1000-000000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37"/>
  <sheetViews>
    <sheetView showGridLines="0" topLeftCell="A17" zoomScaleNormal="100" workbookViewId="0">
      <selection activeCell="B1" sqref="B1"/>
    </sheetView>
  </sheetViews>
  <sheetFormatPr defaultColWidth="10.28515625" defaultRowHeight="15" x14ac:dyDescent="0.25"/>
  <cols>
    <col min="1" max="1" width="2.28515625" style="1" customWidth="1"/>
    <col min="2" max="2" width="3.7109375" style="1" customWidth="1"/>
    <col min="3" max="3" width="15.140625" style="44" customWidth="1"/>
    <col min="4" max="8" width="10.28515625" style="1"/>
    <col min="9" max="9" width="11.42578125" style="1" customWidth="1"/>
    <col min="10" max="10" width="10.28515625" style="1"/>
    <col min="11" max="11" width="6.5703125" style="1" customWidth="1"/>
    <col min="12" max="12" width="15.140625" style="96" customWidth="1"/>
    <col min="13" max="13" width="4.5703125" style="1" customWidth="1"/>
    <col min="14" max="16384" width="10.28515625" style="1"/>
  </cols>
  <sheetData>
    <row r="1" spans="1:15" ht="15.75" thickBot="1" x14ac:dyDescent="0.3">
      <c r="C1" s="1"/>
      <c r="L1" s="94"/>
    </row>
    <row r="2" spans="1:15" ht="20.25" x14ac:dyDescent="0.3">
      <c r="B2" s="52"/>
      <c r="C2" s="68"/>
      <c r="D2" s="54"/>
      <c r="E2" s="54"/>
      <c r="F2" s="54"/>
      <c r="G2" s="54"/>
      <c r="H2" s="54"/>
      <c r="I2" s="54"/>
      <c r="J2" s="53"/>
      <c r="K2" s="53"/>
      <c r="L2" s="95"/>
      <c r="M2" s="55"/>
    </row>
    <row r="3" spans="1:15" ht="20.25" x14ac:dyDescent="0.25">
      <c r="B3" s="56"/>
      <c r="C3" s="371"/>
      <c r="D3" s="371"/>
      <c r="E3" s="371"/>
      <c r="F3" s="371"/>
      <c r="G3" s="371"/>
      <c r="H3" s="371"/>
      <c r="I3" s="371"/>
      <c r="J3" s="371"/>
      <c r="K3" s="371"/>
      <c r="L3" s="371"/>
      <c r="M3" s="57"/>
    </row>
    <row r="4" spans="1:15" ht="18.75" x14ac:dyDescent="0.25">
      <c r="B4" s="56"/>
      <c r="C4" s="372"/>
      <c r="D4" s="372"/>
      <c r="E4" s="372"/>
      <c r="F4" s="372"/>
      <c r="G4" s="372"/>
      <c r="H4" s="372"/>
      <c r="I4" s="372"/>
      <c r="J4" s="372"/>
      <c r="K4" s="372"/>
      <c r="L4" s="372"/>
      <c r="M4" s="57"/>
    </row>
    <row r="5" spans="1:15" ht="15.75" x14ac:dyDescent="0.25">
      <c r="B5" s="56"/>
      <c r="C5" s="373"/>
      <c r="D5" s="373"/>
      <c r="E5" s="373"/>
      <c r="F5" s="373"/>
      <c r="G5" s="373"/>
      <c r="H5" s="373"/>
      <c r="I5" s="373"/>
      <c r="J5" s="373"/>
      <c r="K5" s="373"/>
      <c r="L5" s="373"/>
      <c r="M5" s="57"/>
    </row>
    <row r="6" spans="1:15" x14ac:dyDescent="0.25">
      <c r="B6" s="56"/>
      <c r="E6" s="58"/>
      <c r="F6" s="58"/>
      <c r="G6" s="58"/>
      <c r="H6" s="58"/>
      <c r="M6" s="57"/>
    </row>
    <row r="7" spans="1:15" x14ac:dyDescent="0.25">
      <c r="B7" s="56"/>
      <c r="E7" s="58"/>
      <c r="F7" s="58"/>
      <c r="G7" s="58"/>
      <c r="H7" s="58"/>
      <c r="M7" s="57"/>
    </row>
    <row r="8" spans="1:15" x14ac:dyDescent="0.25">
      <c r="B8" s="56"/>
      <c r="D8" s="67"/>
      <c r="E8" s="67"/>
      <c r="F8" s="67"/>
      <c r="G8" s="44"/>
      <c r="H8" s="44"/>
      <c r="I8" s="44"/>
      <c r="J8" s="44"/>
      <c r="K8" s="44"/>
      <c r="M8" s="57"/>
    </row>
    <row r="9" spans="1:15" x14ac:dyDescent="0.25">
      <c r="B9" s="56"/>
      <c r="D9" s="67"/>
      <c r="E9" s="67"/>
      <c r="F9" s="67"/>
      <c r="G9" s="44"/>
      <c r="H9" s="44"/>
      <c r="I9" s="44"/>
      <c r="J9" s="44"/>
      <c r="K9" s="44"/>
      <c r="M9" s="57"/>
    </row>
    <row r="10" spans="1:15" x14ac:dyDescent="0.25">
      <c r="B10" s="56"/>
      <c r="D10" s="67"/>
      <c r="E10" s="67"/>
      <c r="F10" s="67"/>
      <c r="G10" s="44"/>
      <c r="H10" s="44"/>
      <c r="I10" s="44"/>
      <c r="J10" s="44"/>
      <c r="K10" s="44"/>
      <c r="M10" s="57"/>
    </row>
    <row r="11" spans="1:15" s="61" customFormat="1" x14ac:dyDescent="0.25">
      <c r="B11" s="59"/>
      <c r="C11" s="352" t="s">
        <v>308</v>
      </c>
      <c r="D11" s="374" t="s">
        <v>309</v>
      </c>
      <c r="E11" s="374"/>
      <c r="F11" s="374"/>
      <c r="G11" s="374"/>
      <c r="H11" s="374"/>
      <c r="I11" s="374"/>
      <c r="J11" s="374"/>
      <c r="K11" s="374"/>
      <c r="L11" s="353" t="s">
        <v>310</v>
      </c>
      <c r="M11" s="60"/>
    </row>
    <row r="12" spans="1:15" ht="15" customHeight="1" x14ac:dyDescent="0.25">
      <c r="B12" s="56"/>
      <c r="C12" s="354">
        <v>1</v>
      </c>
      <c r="D12" s="369" t="s">
        <v>311</v>
      </c>
      <c r="E12" s="369"/>
      <c r="F12" s="369"/>
      <c r="G12" s="369"/>
      <c r="H12" s="369"/>
      <c r="I12" s="369"/>
      <c r="J12" s="369"/>
      <c r="K12" s="369"/>
      <c r="L12" s="356" t="s">
        <v>312</v>
      </c>
      <c r="M12" s="57"/>
    </row>
    <row r="13" spans="1:15" ht="15" customHeight="1" x14ac:dyDescent="0.25">
      <c r="B13" s="56"/>
      <c r="C13" s="354">
        <v>2</v>
      </c>
      <c r="D13" s="369" t="s">
        <v>1015</v>
      </c>
      <c r="E13" s="369"/>
      <c r="F13" s="369"/>
      <c r="G13" s="369"/>
      <c r="H13" s="369"/>
      <c r="I13" s="369"/>
      <c r="J13" s="369"/>
      <c r="K13" s="369"/>
      <c r="L13" s="356" t="s">
        <v>313</v>
      </c>
      <c r="M13" s="57"/>
    </row>
    <row r="14" spans="1:15" ht="15" customHeight="1" x14ac:dyDescent="0.25">
      <c r="B14" s="56"/>
      <c r="C14" s="354">
        <v>3</v>
      </c>
      <c r="D14" s="369" t="s">
        <v>1012</v>
      </c>
      <c r="E14" s="369"/>
      <c r="F14" s="369"/>
      <c r="G14" s="369"/>
      <c r="H14" s="369"/>
      <c r="I14" s="369"/>
      <c r="J14" s="369"/>
      <c r="K14" s="369"/>
      <c r="L14" s="355"/>
      <c r="M14" s="57"/>
    </row>
    <row r="15" spans="1:15" x14ac:dyDescent="0.25">
      <c r="A15"/>
      <c r="B15" s="62"/>
      <c r="C15" s="354">
        <v>4</v>
      </c>
      <c r="D15" s="370" t="s">
        <v>440</v>
      </c>
      <c r="E15" s="370"/>
      <c r="F15" s="370"/>
      <c r="G15" s="370"/>
      <c r="H15" s="370"/>
      <c r="I15" s="370"/>
      <c r="J15" s="370"/>
      <c r="K15" s="370"/>
      <c r="L15" s="356">
        <v>7</v>
      </c>
      <c r="M15" s="63"/>
      <c r="N15"/>
      <c r="O15"/>
    </row>
    <row r="16" spans="1:15" x14ac:dyDescent="0.25">
      <c r="A16"/>
      <c r="B16" s="62"/>
      <c r="C16" s="354">
        <v>5</v>
      </c>
      <c r="D16" s="366" t="s">
        <v>1056</v>
      </c>
      <c r="E16" s="367"/>
      <c r="F16" s="367"/>
      <c r="G16" s="367"/>
      <c r="H16" s="367"/>
      <c r="I16" s="367"/>
      <c r="J16" s="367"/>
      <c r="K16" s="368"/>
      <c r="L16" s="356"/>
      <c r="M16" s="63"/>
      <c r="N16"/>
      <c r="O16"/>
    </row>
    <row r="17" spans="1:15" x14ac:dyDescent="0.25">
      <c r="A17"/>
      <c r="B17" s="62"/>
      <c r="C17" s="354">
        <v>6</v>
      </c>
      <c r="D17" s="370" t="s">
        <v>318</v>
      </c>
      <c r="E17" s="370"/>
      <c r="F17" s="370"/>
      <c r="G17" s="370"/>
      <c r="H17" s="370"/>
      <c r="I17" s="370"/>
      <c r="J17" s="370"/>
      <c r="K17" s="370"/>
      <c r="L17" s="354"/>
      <c r="M17" s="63"/>
      <c r="N17"/>
      <c r="O17"/>
    </row>
    <row r="18" spans="1:15" x14ac:dyDescent="0.25">
      <c r="B18" s="56"/>
      <c r="C18" s="354">
        <v>7</v>
      </c>
      <c r="D18" s="370" t="s">
        <v>566</v>
      </c>
      <c r="E18" s="370"/>
      <c r="F18" s="370"/>
      <c r="G18" s="370"/>
      <c r="H18" s="370"/>
      <c r="I18" s="370"/>
      <c r="J18" s="370"/>
      <c r="K18" s="370"/>
      <c r="L18" s="356">
        <v>8</v>
      </c>
      <c r="M18" s="57"/>
    </row>
    <row r="19" spans="1:15" x14ac:dyDescent="0.25">
      <c r="B19" s="56"/>
      <c r="C19" s="354">
        <v>8</v>
      </c>
      <c r="D19" s="370" t="s">
        <v>370</v>
      </c>
      <c r="E19" s="370"/>
      <c r="F19" s="370"/>
      <c r="G19" s="370"/>
      <c r="H19" s="370"/>
      <c r="I19" s="370"/>
      <c r="J19" s="370"/>
      <c r="K19" s="370"/>
      <c r="L19" s="355"/>
      <c r="M19" s="57"/>
    </row>
    <row r="20" spans="1:15" x14ac:dyDescent="0.25">
      <c r="B20" s="56"/>
      <c r="C20" s="354">
        <v>9</v>
      </c>
      <c r="D20" s="370" t="s">
        <v>567</v>
      </c>
      <c r="E20" s="370"/>
      <c r="F20" s="370"/>
      <c r="G20" s="370"/>
      <c r="H20" s="370"/>
      <c r="I20" s="370"/>
      <c r="J20" s="370"/>
      <c r="K20" s="370"/>
      <c r="L20" s="355"/>
      <c r="M20" s="57"/>
    </row>
    <row r="21" spans="1:15" x14ac:dyDescent="0.25">
      <c r="B21" s="56"/>
      <c r="C21" s="354">
        <v>10</v>
      </c>
      <c r="D21" s="370" t="s">
        <v>439</v>
      </c>
      <c r="E21" s="370"/>
      <c r="F21" s="370"/>
      <c r="G21" s="370"/>
      <c r="H21" s="370"/>
      <c r="I21" s="370"/>
      <c r="J21" s="370"/>
      <c r="K21" s="370"/>
      <c r="L21" s="355"/>
      <c r="M21" s="57"/>
    </row>
    <row r="22" spans="1:15" x14ac:dyDescent="0.25">
      <c r="B22" s="56"/>
      <c r="C22" s="354">
        <v>11</v>
      </c>
      <c r="D22" s="370" t="s">
        <v>564</v>
      </c>
      <c r="E22" s="370"/>
      <c r="F22" s="370"/>
      <c r="G22" s="370"/>
      <c r="H22" s="370"/>
      <c r="I22" s="370"/>
      <c r="J22" s="370"/>
      <c r="K22" s="370"/>
      <c r="L22" s="356" t="s">
        <v>371</v>
      </c>
      <c r="M22" s="57"/>
    </row>
    <row r="23" spans="1:15" x14ac:dyDescent="0.25">
      <c r="B23" s="56"/>
      <c r="C23" s="354">
        <v>12</v>
      </c>
      <c r="D23" s="370" t="s">
        <v>438</v>
      </c>
      <c r="E23" s="370"/>
      <c r="F23" s="370"/>
      <c r="G23" s="370"/>
      <c r="H23" s="370"/>
      <c r="I23" s="370"/>
      <c r="J23" s="370"/>
      <c r="K23" s="370"/>
      <c r="L23" s="355"/>
      <c r="M23" s="57"/>
    </row>
    <row r="24" spans="1:15" x14ac:dyDescent="0.25">
      <c r="B24" s="56"/>
      <c r="C24" s="354">
        <v>13</v>
      </c>
      <c r="D24" s="370" t="s">
        <v>565</v>
      </c>
      <c r="E24" s="370"/>
      <c r="F24" s="370"/>
      <c r="G24" s="370"/>
      <c r="H24" s="370"/>
      <c r="I24" s="370"/>
      <c r="J24" s="370"/>
      <c r="K24" s="370"/>
      <c r="L24" s="356">
        <v>11</v>
      </c>
      <c r="M24" s="57"/>
    </row>
    <row r="25" spans="1:15" x14ac:dyDescent="0.25">
      <c r="B25" s="56"/>
      <c r="C25" s="354">
        <v>14</v>
      </c>
      <c r="D25" s="370" t="s">
        <v>378</v>
      </c>
      <c r="E25" s="370"/>
      <c r="F25" s="370"/>
      <c r="G25" s="370"/>
      <c r="H25" s="370"/>
      <c r="I25" s="370"/>
      <c r="J25" s="370"/>
      <c r="K25" s="370"/>
      <c r="L25" s="355"/>
      <c r="M25" s="57"/>
    </row>
    <row r="26" spans="1:15" x14ac:dyDescent="0.25">
      <c r="B26" s="56"/>
      <c r="C26" s="354">
        <v>15</v>
      </c>
      <c r="D26" s="370" t="s">
        <v>314</v>
      </c>
      <c r="E26" s="370"/>
      <c r="F26" s="370"/>
      <c r="G26" s="370"/>
      <c r="H26" s="370"/>
      <c r="I26" s="370"/>
      <c r="J26" s="370"/>
      <c r="K26" s="370"/>
      <c r="L26" s="356">
        <v>12</v>
      </c>
      <c r="M26" s="57"/>
    </row>
    <row r="27" spans="1:15" x14ac:dyDescent="0.25">
      <c r="B27" s="56"/>
      <c r="C27" s="354">
        <v>16</v>
      </c>
      <c r="D27" s="370" t="s">
        <v>315</v>
      </c>
      <c r="E27" s="370"/>
      <c r="F27" s="370"/>
      <c r="G27" s="370"/>
      <c r="H27" s="370"/>
      <c r="I27" s="370"/>
      <c r="J27" s="370"/>
      <c r="K27" s="370"/>
      <c r="L27" s="355"/>
      <c r="M27" s="57"/>
    </row>
    <row r="28" spans="1:15" x14ac:dyDescent="0.25">
      <c r="B28" s="56"/>
      <c r="C28" s="354">
        <v>17</v>
      </c>
      <c r="D28" s="370" t="s">
        <v>568</v>
      </c>
      <c r="E28" s="370"/>
      <c r="F28" s="370"/>
      <c r="G28" s="370"/>
      <c r="H28" s="370"/>
      <c r="I28" s="370"/>
      <c r="J28" s="370"/>
      <c r="K28" s="370"/>
      <c r="L28" s="356"/>
      <c r="M28" s="57"/>
    </row>
    <row r="29" spans="1:15" x14ac:dyDescent="0.25">
      <c r="B29" s="56"/>
      <c r="C29" s="354">
        <v>18</v>
      </c>
      <c r="D29" s="370" t="s">
        <v>569</v>
      </c>
      <c r="E29" s="370"/>
      <c r="F29" s="370"/>
      <c r="G29" s="370"/>
      <c r="H29" s="370"/>
      <c r="I29" s="370"/>
      <c r="J29" s="370"/>
      <c r="K29" s="370"/>
      <c r="L29" s="356">
        <v>13</v>
      </c>
      <c r="M29" s="57"/>
    </row>
    <row r="30" spans="1:15" x14ac:dyDescent="0.25">
      <c r="B30" s="56"/>
      <c r="C30" s="354">
        <v>19</v>
      </c>
      <c r="D30" s="370" t="s">
        <v>316</v>
      </c>
      <c r="E30" s="370"/>
      <c r="F30" s="370"/>
      <c r="G30" s="370"/>
      <c r="H30" s="370"/>
      <c r="I30" s="370"/>
      <c r="J30" s="370"/>
      <c r="K30" s="370"/>
      <c r="L30" s="356">
        <v>14</v>
      </c>
      <c r="M30" s="57"/>
    </row>
    <row r="31" spans="1:15" x14ac:dyDescent="0.25">
      <c r="B31" s="56"/>
      <c r="C31" s="354">
        <v>20</v>
      </c>
      <c r="D31" s="370" t="s">
        <v>452</v>
      </c>
      <c r="E31" s="370"/>
      <c r="F31" s="370"/>
      <c r="G31" s="370"/>
      <c r="H31" s="370"/>
      <c r="I31" s="370"/>
      <c r="J31" s="370"/>
      <c r="K31" s="370"/>
      <c r="L31" s="355"/>
      <c r="M31" s="57"/>
    </row>
    <row r="32" spans="1:15" x14ac:dyDescent="0.25">
      <c r="A32"/>
      <c r="B32" s="62"/>
      <c r="C32" s="354">
        <v>21</v>
      </c>
      <c r="D32" s="370" t="s">
        <v>317</v>
      </c>
      <c r="E32" s="370"/>
      <c r="F32" s="370"/>
      <c r="G32" s="370"/>
      <c r="H32" s="370"/>
      <c r="I32" s="370"/>
      <c r="J32" s="370"/>
      <c r="K32" s="370"/>
      <c r="L32" s="354"/>
      <c r="M32" s="63"/>
      <c r="N32"/>
      <c r="O32"/>
    </row>
    <row r="33" spans="1:26" x14ac:dyDescent="0.25">
      <c r="A33"/>
      <c r="B33" s="62"/>
      <c r="C33" s="354">
        <v>22</v>
      </c>
      <c r="D33" s="370" t="s">
        <v>570</v>
      </c>
      <c r="E33" s="370"/>
      <c r="F33" s="370"/>
      <c r="G33" s="370"/>
      <c r="H33" s="370"/>
      <c r="I33" s="370"/>
      <c r="J33" s="370"/>
      <c r="K33" s="370"/>
      <c r="L33" s="354"/>
      <c r="M33" s="63"/>
      <c r="N33"/>
      <c r="O33"/>
    </row>
    <row r="34" spans="1:26" x14ac:dyDescent="0.25">
      <c r="A34"/>
      <c r="B34" s="62"/>
      <c r="C34" s="354">
        <v>23</v>
      </c>
      <c r="D34" s="370" t="s">
        <v>571</v>
      </c>
      <c r="E34" s="370"/>
      <c r="F34" s="370"/>
      <c r="G34" s="370"/>
      <c r="H34" s="370"/>
      <c r="I34" s="370"/>
      <c r="J34" s="370"/>
      <c r="K34" s="370"/>
      <c r="L34" s="354"/>
      <c r="M34" s="63"/>
      <c r="N34"/>
      <c r="O34"/>
    </row>
    <row r="35" spans="1:26" x14ac:dyDescent="0.25">
      <c r="B35" s="56"/>
      <c r="C35" s="354">
        <v>24</v>
      </c>
      <c r="D35" s="370" t="s">
        <v>368</v>
      </c>
      <c r="E35" s="370"/>
      <c r="F35" s="370"/>
      <c r="G35" s="370"/>
      <c r="H35" s="370"/>
      <c r="I35" s="370"/>
      <c r="J35" s="370"/>
      <c r="K35" s="370"/>
      <c r="L35" s="355"/>
      <c r="M35" s="57"/>
    </row>
    <row r="36" spans="1:26" x14ac:dyDescent="0.25">
      <c r="A36"/>
      <c r="B36" s="62"/>
      <c r="C36" s="354">
        <v>25</v>
      </c>
      <c r="D36" s="370" t="s">
        <v>319</v>
      </c>
      <c r="E36" s="370"/>
      <c r="F36" s="370"/>
      <c r="G36" s="370"/>
      <c r="H36" s="370"/>
      <c r="I36" s="370"/>
      <c r="J36" s="370"/>
      <c r="K36" s="370"/>
      <c r="L36" s="354"/>
      <c r="M36" s="63"/>
      <c r="N36"/>
      <c r="O36"/>
    </row>
    <row r="37" spans="1:26" x14ac:dyDescent="0.25">
      <c r="A37"/>
      <c r="B37" s="62"/>
      <c r="C37" s="354">
        <v>26</v>
      </c>
      <c r="D37" s="370" t="s">
        <v>372</v>
      </c>
      <c r="E37" s="370"/>
      <c r="F37" s="370"/>
      <c r="G37" s="370"/>
      <c r="H37" s="370"/>
      <c r="I37" s="370"/>
      <c r="J37" s="370"/>
      <c r="K37" s="370"/>
      <c r="L37" s="354"/>
      <c r="M37" s="63"/>
      <c r="N37"/>
      <c r="O37"/>
    </row>
    <row r="38" spans="1:26" x14ac:dyDescent="0.25">
      <c r="A38"/>
      <c r="B38" s="62"/>
      <c r="C38" s="354">
        <v>27</v>
      </c>
      <c r="D38" s="370" t="s">
        <v>572</v>
      </c>
      <c r="E38" s="370"/>
      <c r="F38" s="370"/>
      <c r="G38" s="370"/>
      <c r="H38" s="370"/>
      <c r="I38" s="370"/>
      <c r="J38" s="370"/>
      <c r="K38" s="370"/>
      <c r="L38" s="355"/>
      <c r="M38" s="63"/>
      <c r="N38"/>
      <c r="O38"/>
    </row>
    <row r="39" spans="1:26" x14ac:dyDescent="0.25">
      <c r="A39"/>
      <c r="B39" s="62"/>
      <c r="C39" s="354">
        <v>28</v>
      </c>
      <c r="D39" s="370" t="s">
        <v>320</v>
      </c>
      <c r="E39" s="370"/>
      <c r="F39" s="370"/>
      <c r="G39" s="370"/>
      <c r="H39" s="370"/>
      <c r="I39" s="370"/>
      <c r="J39" s="370"/>
      <c r="K39" s="370"/>
      <c r="L39" s="354"/>
      <c r="M39" s="63"/>
      <c r="N39"/>
      <c r="O39"/>
    </row>
    <row r="40" spans="1:26" x14ac:dyDescent="0.25">
      <c r="A40"/>
      <c r="B40" s="62"/>
      <c r="C40" s="354">
        <v>29</v>
      </c>
      <c r="D40" s="370" t="s">
        <v>573</v>
      </c>
      <c r="E40" s="370"/>
      <c r="F40" s="370"/>
      <c r="G40" s="370"/>
      <c r="H40" s="370"/>
      <c r="I40" s="370"/>
      <c r="J40" s="370"/>
      <c r="K40" s="370"/>
      <c r="L40" s="354"/>
      <c r="M40" s="63"/>
      <c r="N40"/>
      <c r="O40"/>
    </row>
    <row r="41" spans="1:26" x14ac:dyDescent="0.25">
      <c r="A41"/>
      <c r="B41" s="62"/>
      <c r="C41" s="354">
        <v>30</v>
      </c>
      <c r="D41" s="370" t="s">
        <v>574</v>
      </c>
      <c r="E41" s="370"/>
      <c r="F41" s="370"/>
      <c r="G41" s="370"/>
      <c r="H41" s="370"/>
      <c r="I41" s="370"/>
      <c r="J41" s="370"/>
      <c r="K41" s="370"/>
      <c r="L41" s="354"/>
      <c r="M41" s="63"/>
      <c r="N41"/>
      <c r="O41"/>
    </row>
    <row r="42" spans="1:26" x14ac:dyDescent="0.25">
      <c r="A42"/>
      <c r="B42" s="62"/>
      <c r="C42" s="354">
        <v>31</v>
      </c>
      <c r="D42" s="370" t="s">
        <v>575</v>
      </c>
      <c r="E42" s="370"/>
      <c r="F42" s="370"/>
      <c r="G42" s="370"/>
      <c r="H42" s="370"/>
      <c r="I42" s="370"/>
      <c r="J42" s="370"/>
      <c r="K42" s="370"/>
      <c r="L42" s="356">
        <v>15</v>
      </c>
      <c r="M42" s="63"/>
      <c r="N42"/>
      <c r="O42"/>
    </row>
    <row r="43" spans="1:26" x14ac:dyDescent="0.25">
      <c r="A43"/>
      <c r="B43" s="62"/>
      <c r="C43" s="354">
        <v>32</v>
      </c>
      <c r="D43" s="370" t="s">
        <v>576</v>
      </c>
      <c r="E43" s="370"/>
      <c r="F43" s="370"/>
      <c r="G43" s="370"/>
      <c r="H43" s="370"/>
      <c r="I43" s="370"/>
      <c r="J43" s="370"/>
      <c r="K43" s="370"/>
      <c r="L43" s="355"/>
      <c r="M43" s="63"/>
      <c r="N43"/>
      <c r="O43"/>
    </row>
    <row r="44" spans="1:26" x14ac:dyDescent="0.25">
      <c r="A44"/>
      <c r="B44" s="62"/>
      <c r="C44" s="354">
        <v>33</v>
      </c>
      <c r="D44" s="370" t="s">
        <v>340</v>
      </c>
      <c r="E44" s="370"/>
      <c r="F44" s="370"/>
      <c r="G44" s="370"/>
      <c r="H44" s="370"/>
      <c r="I44" s="370"/>
      <c r="J44" s="370"/>
      <c r="K44" s="370"/>
      <c r="L44" s="355"/>
      <c r="M44" s="63"/>
      <c r="N44"/>
      <c r="O44"/>
    </row>
    <row r="45" spans="1:26" x14ac:dyDescent="0.25">
      <c r="A45"/>
      <c r="B45" s="62"/>
      <c r="C45" s="354">
        <v>34</v>
      </c>
      <c r="D45" s="370" t="s">
        <v>323</v>
      </c>
      <c r="E45" s="370"/>
      <c r="F45" s="370"/>
      <c r="G45" s="370"/>
      <c r="H45" s="370"/>
      <c r="I45" s="370"/>
      <c r="J45" s="370"/>
      <c r="K45" s="370"/>
      <c r="L45" s="355"/>
      <c r="M45" s="63"/>
      <c r="N45"/>
      <c r="O45"/>
    </row>
    <row r="46" spans="1:26" x14ac:dyDescent="0.25">
      <c r="A46"/>
      <c r="B46" s="62"/>
      <c r="C46" s="354">
        <v>35</v>
      </c>
      <c r="D46" s="370" t="s">
        <v>321</v>
      </c>
      <c r="E46" s="370"/>
      <c r="F46" s="370"/>
      <c r="G46" s="370"/>
      <c r="H46" s="370"/>
      <c r="I46" s="370"/>
      <c r="J46" s="370"/>
      <c r="K46" s="370"/>
      <c r="L46" s="356">
        <v>16</v>
      </c>
      <c r="M46" s="63"/>
      <c r="N46"/>
      <c r="O46"/>
    </row>
    <row r="47" spans="1:26" x14ac:dyDescent="0.25">
      <c r="A47"/>
      <c r="B47" s="62"/>
      <c r="C47" s="354">
        <v>36</v>
      </c>
      <c r="D47" s="370" t="s">
        <v>577</v>
      </c>
      <c r="E47" s="370"/>
      <c r="F47" s="370"/>
      <c r="G47" s="370"/>
      <c r="H47" s="370"/>
      <c r="I47" s="370"/>
      <c r="J47" s="370"/>
      <c r="K47" s="370"/>
      <c r="L47" s="355"/>
      <c r="M47" s="63"/>
      <c r="N47"/>
      <c r="O47"/>
      <c r="S47" s="376"/>
      <c r="T47" s="376"/>
      <c r="U47" s="376"/>
      <c r="V47" s="376"/>
      <c r="W47" s="376"/>
      <c r="X47" s="376"/>
      <c r="Y47" s="376"/>
      <c r="Z47" s="376"/>
    </row>
    <row r="48" spans="1:26" x14ac:dyDescent="0.25">
      <c r="A48"/>
      <c r="B48" s="62"/>
      <c r="C48" s="354">
        <v>37</v>
      </c>
      <c r="D48" s="370" t="s">
        <v>578</v>
      </c>
      <c r="E48" s="370"/>
      <c r="F48" s="370"/>
      <c r="G48" s="370"/>
      <c r="H48" s="370"/>
      <c r="I48" s="370"/>
      <c r="J48" s="370"/>
      <c r="K48" s="370"/>
      <c r="L48" s="355"/>
      <c r="M48" s="63"/>
      <c r="N48"/>
      <c r="O48"/>
    </row>
    <row r="49" spans="1:15" x14ac:dyDescent="0.25">
      <c r="A49"/>
      <c r="B49" s="62"/>
      <c r="C49" s="354">
        <v>38</v>
      </c>
      <c r="D49" s="370" t="s">
        <v>579</v>
      </c>
      <c r="E49" s="370"/>
      <c r="F49" s="370"/>
      <c r="G49" s="370"/>
      <c r="H49" s="370"/>
      <c r="I49" s="370"/>
      <c r="J49" s="370"/>
      <c r="K49" s="370"/>
      <c r="L49" s="355"/>
      <c r="M49" s="63"/>
      <c r="N49"/>
      <c r="O49"/>
    </row>
    <row r="50" spans="1:15" x14ac:dyDescent="0.25">
      <c r="A50"/>
      <c r="B50" s="62"/>
      <c r="C50" s="354">
        <v>39</v>
      </c>
      <c r="D50" s="370" t="s">
        <v>580</v>
      </c>
      <c r="E50" s="370"/>
      <c r="F50" s="370"/>
      <c r="G50" s="370"/>
      <c r="H50" s="370"/>
      <c r="I50" s="370"/>
      <c r="J50" s="370"/>
      <c r="K50" s="370"/>
      <c r="L50" s="355"/>
      <c r="M50" s="63"/>
      <c r="N50"/>
      <c r="O50"/>
    </row>
    <row r="51" spans="1:15" x14ac:dyDescent="0.25">
      <c r="A51"/>
      <c r="B51" s="62"/>
      <c r="C51" s="354">
        <v>40</v>
      </c>
      <c r="D51" s="370" t="s">
        <v>581</v>
      </c>
      <c r="E51" s="370"/>
      <c r="F51" s="370"/>
      <c r="G51" s="370"/>
      <c r="H51" s="370"/>
      <c r="I51" s="370"/>
      <c r="J51" s="370"/>
      <c r="K51" s="370"/>
      <c r="L51" s="355"/>
      <c r="M51" s="63"/>
      <c r="N51"/>
      <c r="O51"/>
    </row>
    <row r="52" spans="1:15" x14ac:dyDescent="0.25">
      <c r="B52" s="56"/>
      <c r="C52" s="354"/>
      <c r="D52" s="375"/>
      <c r="E52" s="375"/>
      <c r="F52" s="375"/>
      <c r="G52" s="375"/>
      <c r="H52" s="375"/>
      <c r="I52" s="375"/>
      <c r="J52" s="375"/>
      <c r="K52" s="375"/>
      <c r="L52" s="354"/>
      <c r="M52" s="57"/>
    </row>
    <row r="53" spans="1:15" ht="15.75" thickBot="1" x14ac:dyDescent="0.3">
      <c r="B53" s="64"/>
      <c r="C53" s="65"/>
      <c r="D53" s="65"/>
      <c r="E53" s="65"/>
      <c r="F53" s="65"/>
      <c r="G53" s="65"/>
      <c r="H53" s="65"/>
      <c r="I53" s="65"/>
      <c r="J53" s="65"/>
      <c r="K53" s="65"/>
      <c r="L53" s="97"/>
      <c r="M53" s="66"/>
    </row>
    <row r="54" spans="1:15" x14ac:dyDescent="0.25">
      <c r="C54" s="1"/>
      <c r="L54" s="94"/>
    </row>
    <row r="55" spans="1:15" x14ac:dyDescent="0.25">
      <c r="C55" s="1"/>
      <c r="L55" s="94"/>
    </row>
    <row r="56" spans="1:15" x14ac:dyDescent="0.25">
      <c r="C56" s="1"/>
      <c r="L56" s="94"/>
    </row>
    <row r="57" spans="1:15" x14ac:dyDescent="0.25">
      <c r="C57" s="1"/>
      <c r="L57" s="94"/>
    </row>
    <row r="58" spans="1:15" x14ac:dyDescent="0.25">
      <c r="C58" s="1"/>
      <c r="L58" s="94"/>
    </row>
    <row r="59" spans="1:15" x14ac:dyDescent="0.25">
      <c r="C59" s="1"/>
      <c r="L59" s="94"/>
    </row>
    <row r="60" spans="1:15" x14ac:dyDescent="0.25">
      <c r="C60" s="1"/>
      <c r="L60" s="94"/>
    </row>
    <row r="61" spans="1:15" x14ac:dyDescent="0.25">
      <c r="C61" s="1"/>
      <c r="L61" s="94"/>
    </row>
    <row r="62" spans="1:15" x14ac:dyDescent="0.25">
      <c r="C62" s="1"/>
      <c r="L62" s="94"/>
    </row>
    <row r="63" spans="1:15" x14ac:dyDescent="0.25">
      <c r="C63" s="1"/>
      <c r="L63" s="94"/>
    </row>
    <row r="64" spans="1:15" x14ac:dyDescent="0.25">
      <c r="C64" s="1"/>
      <c r="L64" s="94"/>
    </row>
    <row r="65" spans="3:12" x14ac:dyDescent="0.25">
      <c r="C65" s="1"/>
      <c r="L65" s="94"/>
    </row>
    <row r="66" spans="3:12" x14ac:dyDescent="0.25">
      <c r="C66" s="1"/>
      <c r="L66" s="94"/>
    </row>
    <row r="67" spans="3:12" x14ac:dyDescent="0.25">
      <c r="C67" s="1"/>
      <c r="L67" s="94"/>
    </row>
    <row r="68" spans="3:12" x14ac:dyDescent="0.25">
      <c r="C68" s="1"/>
      <c r="L68" s="94"/>
    </row>
    <row r="69" spans="3:12" x14ac:dyDescent="0.25">
      <c r="C69" s="1"/>
      <c r="L69" s="94"/>
    </row>
    <row r="70" spans="3:12" x14ac:dyDescent="0.25">
      <c r="C70" s="1"/>
      <c r="L70" s="94"/>
    </row>
    <row r="71" spans="3:12" x14ac:dyDescent="0.25">
      <c r="C71" s="1"/>
      <c r="L71" s="94"/>
    </row>
    <row r="72" spans="3:12" x14ac:dyDescent="0.25">
      <c r="C72" s="1"/>
      <c r="L72" s="94"/>
    </row>
    <row r="73" spans="3:12" x14ac:dyDescent="0.25">
      <c r="C73" s="1"/>
      <c r="L73" s="94"/>
    </row>
    <row r="74" spans="3:12" x14ac:dyDescent="0.25">
      <c r="C74" s="1"/>
      <c r="L74" s="94"/>
    </row>
    <row r="75" spans="3:12" x14ac:dyDescent="0.25">
      <c r="C75" s="1"/>
      <c r="L75" s="94"/>
    </row>
    <row r="76" spans="3:12" x14ac:dyDescent="0.25">
      <c r="C76" s="1"/>
      <c r="L76" s="94"/>
    </row>
    <row r="77" spans="3:12" x14ac:dyDescent="0.25">
      <c r="C77" s="1"/>
      <c r="L77" s="94"/>
    </row>
    <row r="78" spans="3:12" x14ac:dyDescent="0.25">
      <c r="C78" s="1"/>
      <c r="L78" s="94"/>
    </row>
    <row r="79" spans="3:12" x14ac:dyDescent="0.25">
      <c r="C79" s="1"/>
      <c r="L79" s="94"/>
    </row>
    <row r="80" spans="3:12" x14ac:dyDescent="0.25">
      <c r="C80" s="1"/>
      <c r="L80" s="94"/>
    </row>
    <row r="81" spans="3:12" x14ac:dyDescent="0.25">
      <c r="C81" s="1"/>
      <c r="L81" s="94"/>
    </row>
    <row r="82" spans="3:12" x14ac:dyDescent="0.25">
      <c r="C82" s="1"/>
      <c r="L82" s="94"/>
    </row>
    <row r="83" spans="3:12" x14ac:dyDescent="0.25">
      <c r="C83" s="1"/>
      <c r="L83" s="94"/>
    </row>
    <row r="84" spans="3:12" x14ac:dyDescent="0.25">
      <c r="C84" s="1"/>
      <c r="L84" s="94"/>
    </row>
    <row r="85" spans="3:12" x14ac:dyDescent="0.25">
      <c r="C85" s="1"/>
      <c r="L85" s="94"/>
    </row>
    <row r="86" spans="3:12" x14ac:dyDescent="0.25">
      <c r="C86" s="1"/>
      <c r="L86" s="94"/>
    </row>
    <row r="87" spans="3:12" x14ac:dyDescent="0.25">
      <c r="C87" s="1"/>
      <c r="L87" s="94"/>
    </row>
    <row r="88" spans="3:12" x14ac:dyDescent="0.25">
      <c r="C88" s="1"/>
      <c r="L88" s="94"/>
    </row>
    <row r="89" spans="3:12" x14ac:dyDescent="0.25">
      <c r="C89" s="1"/>
      <c r="L89" s="94"/>
    </row>
    <row r="90" spans="3:12" x14ac:dyDescent="0.25">
      <c r="C90" s="1"/>
      <c r="L90" s="94"/>
    </row>
    <row r="91" spans="3:12" x14ac:dyDescent="0.25">
      <c r="C91" s="1"/>
      <c r="L91" s="94"/>
    </row>
    <row r="92" spans="3:12" x14ac:dyDescent="0.25">
      <c r="C92" s="1"/>
      <c r="L92" s="94"/>
    </row>
    <row r="93" spans="3:12" x14ac:dyDescent="0.25">
      <c r="C93" s="1"/>
      <c r="L93" s="94"/>
    </row>
    <row r="94" spans="3:12" x14ac:dyDescent="0.25">
      <c r="C94" s="1"/>
      <c r="L94" s="94"/>
    </row>
    <row r="95" spans="3:12" x14ac:dyDescent="0.25">
      <c r="C95" s="1"/>
      <c r="L95" s="94"/>
    </row>
    <row r="96" spans="3:12" x14ac:dyDescent="0.25">
      <c r="C96" s="1"/>
      <c r="L96" s="94"/>
    </row>
    <row r="97" spans="3:12" x14ac:dyDescent="0.25">
      <c r="C97" s="1"/>
      <c r="L97" s="94"/>
    </row>
    <row r="98" spans="3:12" x14ac:dyDescent="0.25">
      <c r="C98" s="1"/>
      <c r="L98" s="94"/>
    </row>
    <row r="99" spans="3:12" x14ac:dyDescent="0.25">
      <c r="C99" s="1"/>
      <c r="L99" s="94"/>
    </row>
    <row r="100" spans="3:12" x14ac:dyDescent="0.25">
      <c r="C100" s="1"/>
      <c r="L100" s="94"/>
    </row>
    <row r="101" spans="3:12" x14ac:dyDescent="0.25">
      <c r="C101" s="1"/>
      <c r="L101" s="94"/>
    </row>
    <row r="102" spans="3:12" x14ac:dyDescent="0.25">
      <c r="C102" s="1"/>
      <c r="L102" s="94"/>
    </row>
    <row r="103" spans="3:12" x14ac:dyDescent="0.25">
      <c r="C103" s="1"/>
      <c r="L103" s="94"/>
    </row>
    <row r="104" spans="3:12" x14ac:dyDescent="0.25">
      <c r="C104" s="1"/>
      <c r="L104" s="94"/>
    </row>
    <row r="105" spans="3:12" x14ac:dyDescent="0.25">
      <c r="C105" s="1"/>
      <c r="L105" s="94"/>
    </row>
    <row r="106" spans="3:12" x14ac:dyDescent="0.25">
      <c r="C106" s="1"/>
      <c r="L106" s="94"/>
    </row>
    <row r="107" spans="3:12" x14ac:dyDescent="0.25">
      <c r="C107" s="1"/>
      <c r="L107" s="94"/>
    </row>
    <row r="108" spans="3:12" x14ac:dyDescent="0.25">
      <c r="C108" s="1"/>
      <c r="L108" s="94"/>
    </row>
    <row r="109" spans="3:12" x14ac:dyDescent="0.25">
      <c r="C109" s="1"/>
      <c r="L109" s="94"/>
    </row>
    <row r="110" spans="3:12" x14ac:dyDescent="0.25">
      <c r="C110" s="1"/>
      <c r="L110" s="94"/>
    </row>
    <row r="111" spans="3:12" x14ac:dyDescent="0.25">
      <c r="C111" s="1"/>
      <c r="L111" s="94"/>
    </row>
    <row r="112" spans="3:12" x14ac:dyDescent="0.25">
      <c r="C112" s="1"/>
      <c r="L112" s="94"/>
    </row>
    <row r="113" spans="3:12" x14ac:dyDescent="0.25">
      <c r="C113" s="1"/>
      <c r="L113" s="94"/>
    </row>
    <row r="114" spans="3:12" x14ac:dyDescent="0.25">
      <c r="C114" s="1"/>
      <c r="L114" s="94"/>
    </row>
    <row r="115" spans="3:12" x14ac:dyDescent="0.25">
      <c r="C115" s="1"/>
      <c r="L115" s="94"/>
    </row>
    <row r="116" spans="3:12" x14ac:dyDescent="0.25">
      <c r="C116" s="1"/>
      <c r="L116" s="94"/>
    </row>
    <row r="117" spans="3:12" x14ac:dyDescent="0.25">
      <c r="C117" s="1"/>
      <c r="L117" s="94"/>
    </row>
    <row r="118" spans="3:12" x14ac:dyDescent="0.25">
      <c r="C118" s="1"/>
      <c r="L118" s="94"/>
    </row>
    <row r="119" spans="3:12" x14ac:dyDescent="0.25">
      <c r="C119" s="1"/>
      <c r="L119" s="94"/>
    </row>
    <row r="120" spans="3:12" x14ac:dyDescent="0.25">
      <c r="C120" s="1"/>
      <c r="L120" s="94"/>
    </row>
    <row r="121" spans="3:12" x14ac:dyDescent="0.25">
      <c r="C121" s="1"/>
      <c r="L121" s="94"/>
    </row>
    <row r="122" spans="3:12" x14ac:dyDescent="0.25">
      <c r="C122" s="1"/>
      <c r="L122" s="94"/>
    </row>
    <row r="123" spans="3:12" x14ac:dyDescent="0.25">
      <c r="C123" s="1"/>
      <c r="L123" s="94"/>
    </row>
    <row r="124" spans="3:12" x14ac:dyDescent="0.25">
      <c r="C124" s="1"/>
      <c r="L124" s="94"/>
    </row>
    <row r="125" spans="3:12" x14ac:dyDescent="0.25">
      <c r="C125" s="1"/>
      <c r="L125" s="94"/>
    </row>
    <row r="126" spans="3:12" x14ac:dyDescent="0.25">
      <c r="C126" s="1"/>
      <c r="L126" s="94"/>
    </row>
    <row r="127" spans="3:12" x14ac:dyDescent="0.25">
      <c r="C127" s="1"/>
      <c r="L127" s="94"/>
    </row>
    <row r="128" spans="3:12" x14ac:dyDescent="0.25">
      <c r="C128" s="1"/>
      <c r="L128" s="94"/>
    </row>
    <row r="129" spans="3:12" x14ac:dyDescent="0.25">
      <c r="C129" s="1"/>
      <c r="L129" s="94"/>
    </row>
    <row r="130" spans="3:12" x14ac:dyDescent="0.25">
      <c r="C130" s="1"/>
      <c r="L130" s="94"/>
    </row>
    <row r="131" spans="3:12" x14ac:dyDescent="0.25">
      <c r="C131" s="1"/>
      <c r="L131" s="94"/>
    </row>
    <row r="132" spans="3:12" x14ac:dyDescent="0.25">
      <c r="C132" s="1"/>
      <c r="L132" s="94"/>
    </row>
    <row r="133" spans="3:12" x14ac:dyDescent="0.25">
      <c r="C133" s="1"/>
      <c r="L133" s="94"/>
    </row>
    <row r="134" spans="3:12" x14ac:dyDescent="0.25">
      <c r="C134" s="1"/>
      <c r="L134" s="94"/>
    </row>
    <row r="135" spans="3:12" x14ac:dyDescent="0.25">
      <c r="C135" s="1"/>
      <c r="L135" s="94"/>
    </row>
    <row r="136" spans="3:12" x14ac:dyDescent="0.25">
      <c r="C136" s="1"/>
      <c r="L136" s="94"/>
    </row>
    <row r="137" spans="3:12" x14ac:dyDescent="0.25">
      <c r="C137" s="1"/>
      <c r="L137" s="94"/>
    </row>
  </sheetData>
  <mergeCells count="46">
    <mergeCell ref="D26:K26"/>
    <mergeCell ref="D27:K27"/>
    <mergeCell ref="D21:K21"/>
    <mergeCell ref="D42:K42"/>
    <mergeCell ref="D51:K51"/>
    <mergeCell ref="D38:K38"/>
    <mergeCell ref="D39:K39"/>
    <mergeCell ref="D40:K40"/>
    <mergeCell ref="D41:K41"/>
    <mergeCell ref="D24:K24"/>
    <mergeCell ref="D52:K52"/>
    <mergeCell ref="D33:K33"/>
    <mergeCell ref="D36:K36"/>
    <mergeCell ref="S47:Z47"/>
    <mergeCell ref="D37:K37"/>
    <mergeCell ref="D50:K50"/>
    <mergeCell ref="D49:K49"/>
    <mergeCell ref="D43:K43"/>
    <mergeCell ref="D48:K48"/>
    <mergeCell ref="D47:K47"/>
    <mergeCell ref="D46:K46"/>
    <mergeCell ref="D45:K45"/>
    <mergeCell ref="D44:K44"/>
    <mergeCell ref="D34:K34"/>
    <mergeCell ref="D13:K13"/>
    <mergeCell ref="C3:L3"/>
    <mergeCell ref="C4:L4"/>
    <mergeCell ref="C5:L5"/>
    <mergeCell ref="D11:K11"/>
    <mergeCell ref="D12:K12"/>
    <mergeCell ref="D16:K16"/>
    <mergeCell ref="D14:K14"/>
    <mergeCell ref="D19:K19"/>
    <mergeCell ref="D35:K35"/>
    <mergeCell ref="D20:K20"/>
    <mergeCell ref="D25:K25"/>
    <mergeCell ref="D23:K23"/>
    <mergeCell ref="D18:K18"/>
    <mergeCell ref="D22:K22"/>
    <mergeCell ref="D15:K15"/>
    <mergeCell ref="D29:K29"/>
    <mergeCell ref="D30:K30"/>
    <mergeCell ref="D31:K31"/>
    <mergeCell ref="D32:K32"/>
    <mergeCell ref="D17:K17"/>
    <mergeCell ref="D28:K28"/>
  </mergeCells>
  <hyperlinks>
    <hyperlink ref="D12:K12" location="'Table 1'!A1" display="Corporate Insolvency Resolution Process" xr:uid="{936C7C07-93FB-438D-85B5-6D1AEE76675E}"/>
    <hyperlink ref="D13:K13" location="'Table 2'!A1" display="Sectoral Distribution of CIRPs as on December 31, 2024" xr:uid="{60F2F8FD-52A5-4968-8850-96AFFD69147A}"/>
    <hyperlink ref="D14:K14" location="'Table 3'!A1" display="Outcome of CIRPs, initiated Stakeholder-wise, as on December 31,2024" xr:uid="{2F3BE5A0-DA8C-4597-A9A0-D38830482EBB}"/>
    <hyperlink ref="D15:K15" location="'Table 4'!A1" display="Ratio of Resolution and Liquidation orders" xr:uid="{08C8A359-15E1-4427-98F6-64C5A7A8E473}"/>
    <hyperlink ref="D17:K17" location="'Table 6'!A1" display="Average time for approval of Resolution Plans/Orders for Liquidation" xr:uid="{227DDD71-4B3C-4B3B-A069-F341398DA404}"/>
    <hyperlink ref="D18:K18" location="'Table 7'!A1" display="Status of ongoing CIRPs as on September 30, 2024" xr:uid="{BDB680BA-2C7B-4946-AA38-118986B4033C}"/>
    <hyperlink ref="D19:K19" location="'Table 8'!A1" display="CIRPs Yielding Resolution Plans" xr:uid="{C6A9E418-BDBD-4187-9A0A-2AC6A4883732}"/>
    <hyperlink ref="D20:K20" location="'Table 9'!A1" display="Details of Large Cases as on September 30, 2024" xr:uid="{055A1793-AB7B-4765-A97C-667BD23B3F09}"/>
    <hyperlink ref="D21:K21" location="'Table 10'!A1" display="Details of resolution plans approved for FiSPs" xr:uid="{87895B60-BA17-475C-B278-39E0830D8EEF}"/>
    <hyperlink ref="D22:K22" location="'Table 11'!A1" display="Closure of CIRP by Withdrawal till September 30, 2024" xr:uid="{AC3C71A6-593C-40F5-9162-C391D05A4606}"/>
    <hyperlink ref="D23:K23" location="'Table 12'!A1" display="Mode of Closure of Liquidation Processes" xr:uid="{8054AA49-F785-42E1-A698-B442A79D6D3E}"/>
    <hyperlink ref="D24:K24" location="'Table 13'!A1" display="Status of Liquidation Processes as on September 30, 2024" xr:uid="{3E0DDC4D-6149-4C97-B536-F83259D74B56}"/>
    <hyperlink ref="D25:K25" location="'Table 14'!A1" display="Details of Closed Liquidations" xr:uid="{D838127C-3C80-465F-9B62-8C8327A9CCFA}"/>
    <hyperlink ref="D26:K26" location="'Table 15'!A1" display="Reasons for Liquidations" xr:uid="{1B66400D-3473-489B-A599-C371A7EBF4AC}"/>
    <hyperlink ref="D27:K27" location="'Table 16'!A1" display="Claims in Liquidation Process" xr:uid="{D9AD887E-35EE-4A58-A8A8-0DA34E6F7E1B}"/>
    <hyperlink ref="D28:K28" location="'Table 17'!A1" display="Commencement of Voluntary Liquidations till September 30, 2024" xr:uid="{85A9E1EB-9DDB-4CAA-84C5-D52285378211}"/>
    <hyperlink ref="D29:K29" location="'Table 18'!A1" display="Status of Voluntary Liquidations as on September 30, 2024" xr:uid="{542A103D-AA4D-41FB-8EC8-970F71A43C23}"/>
    <hyperlink ref="D30:K30" location="'Table 19'!A1" display="Reasons for Voluntary Liquidations" xr:uid="{D16A4BB7-EBD6-414F-A9E2-8BF86DD4B8E8}"/>
    <hyperlink ref="D31:K31" location="'Table 20'!A1" display="Details of Voluntary Liquidations (Excluding Withdrawals)" xr:uid="{090D9046-B841-4257-956A-F2C3BE57197B}"/>
    <hyperlink ref="D32:K32" location="'Table 21 '!A1" display="Realisations under Voluntary Liquidation" xr:uid="{A40101D3-A6A8-4E36-A59D-8DD2DE513FBF}"/>
    <hyperlink ref="D33:K33" location="'Table 22'!A1" display="Corporate Liquidation Accounts as on September 30, 2024" xr:uid="{0F2070D8-5D08-4B86-B12B-BB9C5A0A986D}"/>
    <hyperlink ref="D34:K34" location="'Table 23'!A1" display="List of ongoing cases for PPIRP as on September 30, 2024 " xr:uid="{EB87F354-8CE7-48ED-83F4-F2BA1828F0BC}"/>
    <hyperlink ref="D35:K35" location="'Table 24'!A1" display="Details of Avoidance Applications and Disposal" xr:uid="{11232909-0F56-439A-A3F7-960C57C695FA}"/>
    <hyperlink ref="D36:K36" location="'Table 25'!A1" display="Insolvency Resolution of Personal Guarantors " xr:uid="{FBE85F40-F2F9-4003-BD03-CD4BBBAD81F3}"/>
    <hyperlink ref="D37:K37" location="'Table 26'!A1" display="Status of filed applications for initiation of insolvency resolution process of personal guarantors" xr:uid="{EE6055FB-815C-4ECC-B75B-1BC270FE4959}"/>
    <hyperlink ref="D38:K38" location="'Table 27'!A1" display="Registered IPs and AFAs as on September 30, 2024" xr:uid="{552BC375-DFAC-4200-921C-D093FFC517B0}"/>
    <hyperlink ref="D39:K39" location="'Table 28'!A1" display="Registration and Cancellation of Registrations of IPs " xr:uid="{5B60CD37-3A86-408C-AE01-20DDB5866721}"/>
    <hyperlink ref="D40:K40" location="'Table 29'!A1" display="Distribution of IPs as per their Eligibility as on September 30, 2024" xr:uid="{672F41E2-E7AA-409B-96AD-4CC05D317A61}"/>
    <hyperlink ref="D41:K41" location="'Table 30'!A1" display="Age Profile of IPs as on September 30, 2024" xr:uid="{87161A9C-84A4-4045-BC34-F55CE156B365}"/>
    <hyperlink ref="D42:K42" location="'Table 31'!A1" display="Replacement of IRP with RP as on September 30, 2024" xr:uid="{AA1D10AC-9A1A-4F8F-836A-88792C3DA309}"/>
    <hyperlink ref="D43:K43" location="'Table 32'!A1" display="IPEs as on September 30, 2024" xr:uid="{038E2C59-9ACD-4162-A391-3B110E3767E6}"/>
    <hyperlink ref="D44:K44" location="'Table 33'!A1" display="Activities by IPAs" xr:uid="{15A0D3D4-3AE7-4810-AD65-8E9BA1C0B77C}"/>
    <hyperlink ref="D45:K45" location="'Table 34'!A1" display="CPE hours earned by the IPs" xr:uid="{19D82CFB-0228-4DFA-B0E9-D952DA0872C0}"/>
    <hyperlink ref="D46:K46" location="'Table 35'!A1" display="Details of information with NeSL" xr:uid="{BC2B5603-BBC2-4A8A-8912-AF0E33909C54}"/>
    <hyperlink ref="D47:K47" location="'Table 36'!A1" display="Registered Valuers as on September 30, 2024" xr:uid="{14EA0719-9182-4277-A89F-CB0F750C60CD}"/>
    <hyperlink ref="D48:K48" location="'Table 37'!A1" display="Registered Valuers (Entities) as on September 30, 2024" xr:uid="{1B7E199F-F2A9-4566-9615-ED50A2A7613E}"/>
    <hyperlink ref="D49:K49" location="'Table 38'!A1" display="Registration of RVs till September 30, 2024" xr:uid="{A07911B4-EEB0-4AE6-9F7C-4CEFAF9F659D}"/>
    <hyperlink ref="D50:K50" location="'Table 39'!A1" display="Region Wise Registered Valuers as on September 30, 2024" xr:uid="{589497E4-437D-4EC5-930B-9D7857572EA2}"/>
    <hyperlink ref="D51:K51" location="'Table 40'!A1" display="Age profile of RVs as on September 30, 2024" xr:uid="{248BF91A-A35C-4980-B31E-CACC6BE977BB}"/>
    <hyperlink ref="D16" location="'Table 5'!A1" display="Year-wise and Stakeholder-wise Initiation of CIRPs" xr:uid="{40F9DDB1-4B39-48C0-A647-F2490B6D5766}"/>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zoomScale="90" zoomScaleNormal="90" workbookViewId="0">
      <selection activeCell="P2" sqref="P2:Q3"/>
    </sheetView>
  </sheetViews>
  <sheetFormatPr defaultRowHeight="15" x14ac:dyDescent="0.25"/>
  <cols>
    <col min="1" max="1" width="1.85546875" customWidth="1"/>
    <col min="10" max="10" width="5" customWidth="1"/>
    <col min="11" max="11" width="1.85546875" style="43" customWidth="1"/>
    <col min="12" max="12" width="5.5703125" customWidth="1"/>
    <col min="13" max="13" width="39.7109375" style="15" customWidth="1"/>
    <col min="14" max="14" width="28.140625" customWidth="1"/>
    <col min="15" max="15" width="4.28515625" customWidth="1"/>
    <col min="16" max="17" width="6.5703125" customWidth="1"/>
  </cols>
  <sheetData>
    <row r="1" spans="2:17" ht="12" customHeight="1" x14ac:dyDescent="0.25"/>
    <row r="2" spans="2:17" ht="15.75" customHeight="1" x14ac:dyDescent="0.25">
      <c r="B2" s="379"/>
      <c r="C2" s="379"/>
      <c r="D2" s="379"/>
      <c r="E2" s="379"/>
      <c r="F2" s="379"/>
      <c r="G2" s="379"/>
      <c r="H2" s="379"/>
      <c r="I2" s="379"/>
      <c r="M2" s="466" t="s">
        <v>1033</v>
      </c>
      <c r="N2" s="466"/>
      <c r="P2" s="404" t="s">
        <v>322</v>
      </c>
      <c r="Q2" s="404"/>
    </row>
    <row r="3" spans="2:17" x14ac:dyDescent="0.25">
      <c r="M3" s="20"/>
      <c r="N3" s="2"/>
      <c r="P3" s="404"/>
      <c r="Q3" s="404"/>
    </row>
    <row r="4" spans="2:17" x14ac:dyDescent="0.25">
      <c r="M4" s="18" t="s">
        <v>136</v>
      </c>
      <c r="N4" s="21" t="s">
        <v>137</v>
      </c>
    </row>
    <row r="5" spans="2:17" x14ac:dyDescent="0.25">
      <c r="M5" s="100" t="s">
        <v>93</v>
      </c>
      <c r="N5" s="258">
        <v>2133</v>
      </c>
    </row>
    <row r="6" spans="2:17" x14ac:dyDescent="0.25">
      <c r="M6" s="100" t="s">
        <v>138</v>
      </c>
      <c r="N6" s="259">
        <v>43</v>
      </c>
    </row>
    <row r="7" spans="2:17" x14ac:dyDescent="0.25">
      <c r="M7" s="100" t="s">
        <v>139</v>
      </c>
      <c r="N7" s="259">
        <v>1598</v>
      </c>
    </row>
    <row r="8" spans="2:17" x14ac:dyDescent="0.25">
      <c r="M8" s="100" t="s">
        <v>488</v>
      </c>
      <c r="N8" s="101">
        <v>1144</v>
      </c>
    </row>
    <row r="9" spans="2:17" x14ac:dyDescent="0.25">
      <c r="M9" s="124" t="s">
        <v>17</v>
      </c>
      <c r="N9" s="125">
        <v>492</v>
      </c>
    </row>
    <row r="10" spans="2:17" x14ac:dyDescent="0.25">
      <c r="M10" s="100" t="s">
        <v>140</v>
      </c>
      <c r="N10" s="279">
        <v>143</v>
      </c>
    </row>
    <row r="11" spans="2:17" x14ac:dyDescent="0.25">
      <c r="M11" s="100" t="s">
        <v>97</v>
      </c>
      <c r="N11" s="101">
        <v>85</v>
      </c>
    </row>
    <row r="12" spans="2:17" x14ac:dyDescent="0.25">
      <c r="M12" s="100" t="s">
        <v>98</v>
      </c>
      <c r="N12" s="101">
        <v>69</v>
      </c>
    </row>
    <row r="13" spans="2:17" x14ac:dyDescent="0.25">
      <c r="M13" s="100" t="s">
        <v>64</v>
      </c>
      <c r="N13" s="101">
        <v>27</v>
      </c>
    </row>
    <row r="14" spans="2:17" x14ac:dyDescent="0.25">
      <c r="M14" s="100" t="s">
        <v>65</v>
      </c>
      <c r="N14" s="101">
        <v>84</v>
      </c>
    </row>
    <row r="15" spans="2:17" x14ac:dyDescent="0.25">
      <c r="M15" s="126" t="s">
        <v>66</v>
      </c>
      <c r="N15" s="127">
        <v>84</v>
      </c>
    </row>
    <row r="18" spans="13:16" x14ac:dyDescent="0.25">
      <c r="M18" s="146" t="s">
        <v>17</v>
      </c>
      <c r="N18" s="141"/>
      <c r="O18" s="141"/>
      <c r="P18" s="141"/>
    </row>
    <row r="19" spans="13:16" x14ac:dyDescent="0.25">
      <c r="M19" s="159" t="s">
        <v>140</v>
      </c>
      <c r="N19" s="147">
        <f>N10</f>
        <v>143</v>
      </c>
      <c r="O19" s="141"/>
      <c r="P19" s="141"/>
    </row>
    <row r="20" spans="13:16" x14ac:dyDescent="0.25">
      <c r="M20" s="159" t="s">
        <v>97</v>
      </c>
      <c r="N20" s="147">
        <f>N11</f>
        <v>85</v>
      </c>
      <c r="O20" s="141"/>
      <c r="P20" s="141"/>
    </row>
    <row r="21" spans="13:16" x14ac:dyDescent="0.25">
      <c r="M21" s="159" t="s">
        <v>98</v>
      </c>
      <c r="N21" s="147">
        <f>N12</f>
        <v>69</v>
      </c>
      <c r="O21" s="141"/>
      <c r="P21" s="141"/>
    </row>
    <row r="22" spans="13:16" x14ac:dyDescent="0.25">
      <c r="M22" s="159" t="s">
        <v>64</v>
      </c>
      <c r="N22" s="147">
        <f t="shared" ref="N22:N24" si="0">N13</f>
        <v>27</v>
      </c>
      <c r="O22" s="141"/>
      <c r="P22" s="141"/>
    </row>
    <row r="23" spans="13:16" x14ac:dyDescent="0.25">
      <c r="M23" s="159" t="s">
        <v>65</v>
      </c>
      <c r="N23" s="147">
        <f t="shared" si="0"/>
        <v>84</v>
      </c>
      <c r="O23" s="141"/>
      <c r="P23" s="141"/>
    </row>
    <row r="24" spans="13:16" x14ac:dyDescent="0.25">
      <c r="M24" s="159" t="s">
        <v>66</v>
      </c>
      <c r="N24" s="147">
        <f t="shared" si="0"/>
        <v>84</v>
      </c>
      <c r="O24" s="141"/>
      <c r="P24" s="141"/>
    </row>
    <row r="25" spans="13:16" x14ac:dyDescent="0.25">
      <c r="M25" s="140"/>
      <c r="N25" s="141"/>
      <c r="O25" s="141"/>
      <c r="P25" s="141"/>
    </row>
    <row r="26" spans="13:16" x14ac:dyDescent="0.25">
      <c r="M26" s="140"/>
      <c r="N26" s="141"/>
      <c r="O26" s="141"/>
      <c r="P26" s="141"/>
    </row>
    <row r="27" spans="13:16" x14ac:dyDescent="0.25">
      <c r="M27" s="140"/>
      <c r="N27" s="141"/>
      <c r="O27" s="141"/>
      <c r="P27" s="141"/>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10" max="10" width="3.85546875" customWidth="1"/>
    <col min="11" max="11" width="11.7109375" customWidth="1"/>
    <col min="12" max="12" width="1.85546875" style="43" customWidth="1"/>
    <col min="13" max="13" width="1.85546875" customWidth="1"/>
    <col min="15" max="15" width="39.42578125" style="15" customWidth="1"/>
    <col min="16" max="16" width="15.140625" customWidth="1"/>
    <col min="17" max="17" width="4" bestFit="1" customWidth="1"/>
    <col min="18" max="19" width="6.5703125" customWidth="1"/>
  </cols>
  <sheetData>
    <row r="2" spans="2:19" ht="15.75" customHeight="1" x14ac:dyDescent="0.25">
      <c r="B2" s="379"/>
      <c r="C2" s="379"/>
      <c r="D2" s="379"/>
      <c r="E2" s="379"/>
      <c r="F2" s="379"/>
      <c r="G2" s="379"/>
      <c r="H2" s="379"/>
      <c r="I2" s="379"/>
      <c r="J2" s="379"/>
      <c r="N2" s="405" t="s">
        <v>1034</v>
      </c>
      <c r="O2" s="405"/>
      <c r="P2" s="405"/>
      <c r="R2" s="404" t="s">
        <v>322</v>
      </c>
      <c r="S2" s="404"/>
    </row>
    <row r="3" spans="2:19" x14ac:dyDescent="0.25">
      <c r="N3" s="22"/>
      <c r="O3" s="19"/>
      <c r="P3" s="2"/>
      <c r="R3" s="404"/>
      <c r="S3" s="404"/>
    </row>
    <row r="4" spans="2:19" ht="25.5" x14ac:dyDescent="0.25">
      <c r="N4" s="18" t="s">
        <v>83</v>
      </c>
      <c r="O4" s="18" t="s">
        <v>141</v>
      </c>
      <c r="P4" s="18" t="s">
        <v>142</v>
      </c>
    </row>
    <row r="5" spans="2:19" x14ac:dyDescent="0.25">
      <c r="N5" s="8">
        <v>1</v>
      </c>
      <c r="O5" s="48" t="s">
        <v>143</v>
      </c>
      <c r="P5" s="101">
        <v>1509</v>
      </c>
    </row>
    <row r="6" spans="2:19" x14ac:dyDescent="0.25">
      <c r="N6" s="8">
        <v>2</v>
      </c>
      <c r="O6" s="48" t="s">
        <v>144</v>
      </c>
      <c r="P6" s="101">
        <v>323</v>
      </c>
    </row>
    <row r="7" spans="2:19" x14ac:dyDescent="0.25">
      <c r="N7" s="8">
        <v>3</v>
      </c>
      <c r="O7" s="48" t="s">
        <v>145</v>
      </c>
      <c r="P7" s="101">
        <v>41</v>
      </c>
    </row>
    <row r="8" spans="2:19" ht="25.5" x14ac:dyDescent="0.25">
      <c r="N8" s="23">
        <v>4</v>
      </c>
      <c r="O8" s="48" t="s">
        <v>146</v>
      </c>
      <c r="P8" s="101">
        <v>64</v>
      </c>
    </row>
    <row r="9" spans="2:19" x14ac:dyDescent="0.25">
      <c r="N9" s="8">
        <v>5</v>
      </c>
      <c r="O9" s="48" t="s">
        <v>147</v>
      </c>
      <c r="P9" s="101">
        <v>151</v>
      </c>
    </row>
    <row r="10" spans="2:19" x14ac:dyDescent="0.25">
      <c r="N10" s="467" t="s">
        <v>19</v>
      </c>
      <c r="O10" s="468"/>
      <c r="P10" s="76">
        <v>2088</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5"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38" t="s">
        <v>1035</v>
      </c>
      <c r="C2" s="438"/>
      <c r="D2" s="438"/>
      <c r="E2" s="438"/>
      <c r="F2" s="438"/>
      <c r="G2" s="438"/>
      <c r="H2" s="438"/>
      <c r="J2" s="404" t="s">
        <v>322</v>
      </c>
      <c r="K2" s="404"/>
    </row>
    <row r="3" spans="2:11" ht="15" customHeight="1" x14ac:dyDescent="0.25">
      <c r="B3" s="437" t="s">
        <v>102</v>
      </c>
      <c r="C3" s="437"/>
      <c r="D3" s="437"/>
      <c r="E3" s="437"/>
      <c r="F3" s="437"/>
      <c r="G3" s="437"/>
      <c r="H3" s="437"/>
      <c r="J3" s="404"/>
      <c r="K3" s="404"/>
    </row>
    <row r="4" spans="2:11" ht="25.5" x14ac:dyDescent="0.25">
      <c r="B4" s="18" t="s">
        <v>148</v>
      </c>
      <c r="C4" s="18" t="s">
        <v>137</v>
      </c>
      <c r="D4" s="18" t="s">
        <v>400</v>
      </c>
      <c r="E4" s="18" t="s">
        <v>149</v>
      </c>
      <c r="F4" s="18" t="s">
        <v>150</v>
      </c>
      <c r="G4" s="18" t="s">
        <v>151</v>
      </c>
      <c r="H4" s="18" t="s">
        <v>152</v>
      </c>
    </row>
    <row r="5" spans="2:11" ht="20.25" customHeight="1" x14ac:dyDescent="0.25">
      <c r="B5" s="48" t="s">
        <v>422</v>
      </c>
      <c r="C5" s="34">
        <v>1598</v>
      </c>
      <c r="D5" s="75">
        <v>9034</v>
      </c>
      <c r="E5" s="75">
        <v>11370</v>
      </c>
      <c r="F5" s="75">
        <v>225</v>
      </c>
      <c r="G5" s="75">
        <v>225</v>
      </c>
      <c r="H5" s="75">
        <v>10802</v>
      </c>
    </row>
    <row r="6" spans="2:11" ht="18" customHeight="1" x14ac:dyDescent="0.25">
      <c r="B6" s="48" t="s">
        <v>153</v>
      </c>
      <c r="C6" s="75">
        <v>492</v>
      </c>
      <c r="D6" s="75">
        <v>6535</v>
      </c>
      <c r="E6" s="75" t="s">
        <v>913</v>
      </c>
      <c r="F6" s="457" t="s">
        <v>412</v>
      </c>
      <c r="G6" s="457"/>
      <c r="H6" s="457"/>
    </row>
    <row r="7" spans="2:11" s="36" customFormat="1" ht="18.75" customHeight="1" x14ac:dyDescent="0.25">
      <c r="B7" s="83" t="s">
        <v>12</v>
      </c>
      <c r="C7" s="84">
        <v>2090</v>
      </c>
      <c r="D7" s="260">
        <v>15569</v>
      </c>
      <c r="E7" s="260">
        <v>14449</v>
      </c>
      <c r="F7" s="472" t="s">
        <v>412</v>
      </c>
      <c r="G7" s="473"/>
      <c r="H7" s="474"/>
    </row>
    <row r="8" spans="2:11" ht="74.25" customHeight="1" x14ac:dyDescent="0.25">
      <c r="B8" s="470" t="s">
        <v>914</v>
      </c>
      <c r="C8" s="471"/>
      <c r="D8" s="471"/>
      <c r="E8" s="471"/>
      <c r="F8" s="471"/>
      <c r="G8" s="471"/>
      <c r="H8" s="471"/>
    </row>
    <row r="9" spans="2:11" ht="14.25" customHeight="1" x14ac:dyDescent="0.25">
      <c r="B9" s="445"/>
      <c r="C9" s="445"/>
      <c r="D9" s="445"/>
      <c r="E9" s="445"/>
      <c r="F9" s="445"/>
      <c r="G9" s="445"/>
      <c r="H9" s="445"/>
    </row>
    <row r="10" spans="2:11" ht="13.5" customHeight="1" x14ac:dyDescent="0.25">
      <c r="B10" s="445"/>
      <c r="C10" s="445"/>
      <c r="D10" s="445"/>
      <c r="E10" s="445"/>
      <c r="F10" s="445"/>
      <c r="G10" s="445"/>
      <c r="H10" s="445"/>
    </row>
    <row r="11" spans="2:11" ht="15.75" customHeight="1" x14ac:dyDescent="0.25">
      <c r="B11" s="424"/>
      <c r="C11" s="469"/>
      <c r="D11" s="469"/>
      <c r="E11" s="469"/>
      <c r="F11" s="469"/>
      <c r="G11" s="469"/>
      <c r="H11" s="469"/>
    </row>
    <row r="12" spans="2:11" x14ac:dyDescent="0.25">
      <c r="B12" s="424"/>
      <c r="C12" s="469"/>
      <c r="D12" s="469"/>
      <c r="E12" s="469"/>
      <c r="F12" s="469"/>
      <c r="G12" s="469"/>
      <c r="H12" s="469"/>
    </row>
  </sheetData>
  <mergeCells count="10">
    <mergeCell ref="B12:H12"/>
    <mergeCell ref="J2:K3"/>
    <mergeCell ref="B9:H9"/>
    <mergeCell ref="B11:H11"/>
    <mergeCell ref="B10:H10"/>
    <mergeCell ref="B2:H2"/>
    <mergeCell ref="B3:H3"/>
    <mergeCell ref="B8:H8"/>
    <mergeCell ref="F6:H6"/>
    <mergeCell ref="F7:H7"/>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54"/>
  <sheetViews>
    <sheetView showGridLines="0" topLeftCell="A33" workbookViewId="0">
      <selection activeCell="L3" sqref="L3:M4"/>
    </sheetView>
  </sheetViews>
  <sheetFormatPr defaultRowHeight="15" x14ac:dyDescent="0.25"/>
  <cols>
    <col min="1" max="1" width="1.85546875" customWidth="1"/>
    <col min="3" max="3" width="44.42578125" style="15"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76" t="s">
        <v>1036</v>
      </c>
      <c r="C2" s="476"/>
      <c r="D2" s="476"/>
      <c r="E2" s="476"/>
      <c r="F2" s="476"/>
      <c r="G2" s="476"/>
      <c r="H2" s="476"/>
      <c r="I2" s="476"/>
      <c r="J2" s="476"/>
    </row>
    <row r="3" spans="2:13" ht="15" customHeight="1" x14ac:dyDescent="0.25">
      <c r="B3" s="477" t="s">
        <v>102</v>
      </c>
      <c r="C3" s="477"/>
      <c r="D3" s="477"/>
      <c r="E3" s="477"/>
      <c r="F3" s="477"/>
      <c r="G3" s="477"/>
      <c r="H3" s="477"/>
      <c r="I3" s="477"/>
      <c r="J3" s="477"/>
      <c r="L3" s="382" t="s">
        <v>322</v>
      </c>
      <c r="M3" s="382"/>
    </row>
    <row r="4" spans="2:13" ht="25.5" x14ac:dyDescent="0.25">
      <c r="B4" s="18" t="s">
        <v>83</v>
      </c>
      <c r="C4" s="18" t="s">
        <v>154</v>
      </c>
      <c r="D4" s="18" t="s">
        <v>155</v>
      </c>
      <c r="E4" s="18" t="s">
        <v>156</v>
      </c>
      <c r="F4" s="18" t="s">
        <v>157</v>
      </c>
      <c r="G4" s="18" t="s">
        <v>158</v>
      </c>
      <c r="H4" s="18" t="s">
        <v>159</v>
      </c>
      <c r="I4" s="18" t="s">
        <v>160</v>
      </c>
      <c r="J4" s="18" t="s">
        <v>152</v>
      </c>
      <c r="L4" s="382"/>
      <c r="M4" s="382"/>
    </row>
    <row r="5" spans="2:13" ht="15.75" customHeight="1" x14ac:dyDescent="0.25">
      <c r="B5" s="478" t="s">
        <v>915</v>
      </c>
      <c r="C5" s="478"/>
      <c r="D5" s="478"/>
      <c r="E5" s="478"/>
      <c r="F5" s="478"/>
      <c r="G5" s="478"/>
      <c r="H5" s="478"/>
      <c r="I5" s="478"/>
      <c r="J5" s="478"/>
    </row>
    <row r="6" spans="2:13" x14ac:dyDescent="0.25">
      <c r="B6" s="98">
        <v>1</v>
      </c>
      <c r="C6" s="346" t="s">
        <v>916</v>
      </c>
      <c r="D6" s="347" t="s">
        <v>917</v>
      </c>
      <c r="E6" s="347" t="s">
        <v>536</v>
      </c>
      <c r="F6" s="346">
        <v>0.56000000000000005</v>
      </c>
      <c r="G6" s="346" t="s">
        <v>918</v>
      </c>
      <c r="H6" s="346" t="s">
        <v>918</v>
      </c>
      <c r="I6" s="346">
        <v>0.02</v>
      </c>
      <c r="J6" s="346">
        <v>0.54</v>
      </c>
    </row>
    <row r="7" spans="2:13" x14ac:dyDescent="0.25">
      <c r="B7" s="98">
        <v>2</v>
      </c>
      <c r="C7" s="346" t="s">
        <v>919</v>
      </c>
      <c r="D7" s="347" t="s">
        <v>920</v>
      </c>
      <c r="E7" s="347" t="s">
        <v>780</v>
      </c>
      <c r="F7" s="346">
        <v>0.18</v>
      </c>
      <c r="G7" s="346" t="s">
        <v>918</v>
      </c>
      <c r="H7" s="346" t="s">
        <v>918</v>
      </c>
      <c r="I7" s="346">
        <v>0.16</v>
      </c>
      <c r="J7" s="346">
        <v>0</v>
      </c>
    </row>
    <row r="8" spans="2:13" x14ac:dyDescent="0.25">
      <c r="B8" s="98">
        <v>3</v>
      </c>
      <c r="C8" s="346" t="s">
        <v>921</v>
      </c>
      <c r="D8" s="347" t="s">
        <v>556</v>
      </c>
      <c r="E8" s="347" t="s">
        <v>519</v>
      </c>
      <c r="F8" s="346">
        <v>0.37</v>
      </c>
      <c r="G8" s="346" t="s">
        <v>918</v>
      </c>
      <c r="H8" s="346" t="s">
        <v>918</v>
      </c>
      <c r="I8" s="346">
        <v>0.03</v>
      </c>
      <c r="J8" s="346">
        <v>0</v>
      </c>
    </row>
    <row r="9" spans="2:13" x14ac:dyDescent="0.25">
      <c r="B9" s="98">
        <v>4</v>
      </c>
      <c r="C9" s="346" t="s">
        <v>922</v>
      </c>
      <c r="D9" s="347" t="s">
        <v>923</v>
      </c>
      <c r="E9" s="347" t="s">
        <v>782</v>
      </c>
      <c r="F9" s="346">
        <v>0.13</v>
      </c>
      <c r="G9" s="346">
        <v>0.06</v>
      </c>
      <c r="H9" s="346">
        <v>0.06</v>
      </c>
      <c r="I9" s="346">
        <v>7.0000000000000007E-2</v>
      </c>
      <c r="J9" s="346">
        <v>0</v>
      </c>
    </row>
    <row r="10" spans="2:13" x14ac:dyDescent="0.25">
      <c r="B10" s="479" t="s">
        <v>832</v>
      </c>
      <c r="C10" s="479"/>
      <c r="D10" s="479"/>
      <c r="E10" s="479"/>
      <c r="F10" s="479"/>
      <c r="G10" s="479"/>
      <c r="H10" s="479"/>
      <c r="I10" s="479"/>
      <c r="J10" s="479"/>
    </row>
    <row r="11" spans="2:13" x14ac:dyDescent="0.25">
      <c r="B11" s="98">
        <v>1</v>
      </c>
      <c r="C11" s="10" t="s">
        <v>924</v>
      </c>
      <c r="D11" s="348" t="s">
        <v>917</v>
      </c>
      <c r="E11" s="348" t="s">
        <v>925</v>
      </c>
      <c r="F11" s="79">
        <v>2.27</v>
      </c>
      <c r="G11" s="79">
        <v>2.2200000000000002</v>
      </c>
      <c r="H11" s="79">
        <v>2.2200000000000002</v>
      </c>
      <c r="I11" s="79">
        <v>0.04</v>
      </c>
      <c r="J11" s="79">
        <v>0</v>
      </c>
    </row>
    <row r="12" spans="2:13" x14ac:dyDescent="0.25">
      <c r="B12" s="98">
        <v>2</v>
      </c>
      <c r="C12" s="10" t="s">
        <v>926</v>
      </c>
      <c r="D12" s="348" t="s">
        <v>920</v>
      </c>
      <c r="E12" s="348" t="s">
        <v>645</v>
      </c>
      <c r="F12" s="79">
        <v>0.16</v>
      </c>
      <c r="G12" s="79" t="s">
        <v>918</v>
      </c>
      <c r="H12" s="79" t="s">
        <v>918</v>
      </c>
      <c r="I12" s="79">
        <v>0.01</v>
      </c>
      <c r="J12" s="79">
        <v>0</v>
      </c>
    </row>
    <row r="13" spans="2:13" x14ac:dyDescent="0.25">
      <c r="B13" s="98">
        <v>3</v>
      </c>
      <c r="C13" s="10" t="s">
        <v>927</v>
      </c>
      <c r="D13" s="348" t="s">
        <v>556</v>
      </c>
      <c r="E13" s="348" t="s">
        <v>602</v>
      </c>
      <c r="F13" s="79">
        <v>6.07</v>
      </c>
      <c r="G13" s="79">
        <v>0.01</v>
      </c>
      <c r="H13" s="79">
        <v>0.01</v>
      </c>
      <c r="I13" s="79">
        <v>7.0000000000000007E-2</v>
      </c>
      <c r="J13" s="79">
        <v>0</v>
      </c>
    </row>
    <row r="14" spans="2:13" x14ac:dyDescent="0.25">
      <c r="B14" s="98">
        <v>4</v>
      </c>
      <c r="C14" s="10" t="s">
        <v>928</v>
      </c>
      <c r="D14" s="348" t="s">
        <v>923</v>
      </c>
      <c r="E14" s="348" t="s">
        <v>929</v>
      </c>
      <c r="F14" s="79">
        <v>6.3</v>
      </c>
      <c r="G14" s="79">
        <v>0</v>
      </c>
      <c r="H14" s="79">
        <v>0</v>
      </c>
      <c r="I14" s="79">
        <v>0.06</v>
      </c>
      <c r="J14" s="79">
        <v>6.24</v>
      </c>
    </row>
    <row r="15" spans="2:13" x14ac:dyDescent="0.25">
      <c r="B15" s="98">
        <v>5</v>
      </c>
      <c r="C15" s="10" t="s">
        <v>930</v>
      </c>
      <c r="D15" s="348" t="s">
        <v>523</v>
      </c>
      <c r="E15" s="348" t="s">
        <v>931</v>
      </c>
      <c r="F15" s="79">
        <v>10.08</v>
      </c>
      <c r="G15" s="79" t="s">
        <v>918</v>
      </c>
      <c r="H15" s="79" t="s">
        <v>918</v>
      </c>
      <c r="I15" s="79">
        <v>0.19</v>
      </c>
      <c r="J15" s="79">
        <v>9.89</v>
      </c>
    </row>
    <row r="16" spans="2:13" x14ac:dyDescent="0.25">
      <c r="B16" s="98">
        <v>6</v>
      </c>
      <c r="C16" s="10" t="s">
        <v>932</v>
      </c>
      <c r="D16" s="348" t="s">
        <v>933</v>
      </c>
      <c r="E16" s="348" t="s">
        <v>623</v>
      </c>
      <c r="F16" s="79">
        <v>4.47</v>
      </c>
      <c r="G16" s="79" t="s">
        <v>918</v>
      </c>
      <c r="H16" s="79" t="s">
        <v>918</v>
      </c>
      <c r="I16" s="79">
        <v>0.28999999999999998</v>
      </c>
      <c r="J16" s="79">
        <v>0</v>
      </c>
    </row>
    <row r="17" spans="2:10" x14ac:dyDescent="0.25">
      <c r="B17" s="98">
        <v>7</v>
      </c>
      <c r="C17" s="10" t="s">
        <v>934</v>
      </c>
      <c r="D17" s="348" t="s">
        <v>647</v>
      </c>
      <c r="E17" s="348" t="s">
        <v>935</v>
      </c>
      <c r="F17" s="79">
        <v>1.98</v>
      </c>
      <c r="G17" s="79" t="s">
        <v>918</v>
      </c>
      <c r="H17" s="79" t="s">
        <v>918</v>
      </c>
      <c r="I17" s="79">
        <v>0.02</v>
      </c>
      <c r="J17" s="79">
        <v>1.96</v>
      </c>
    </row>
    <row r="18" spans="2:10" x14ac:dyDescent="0.25">
      <c r="B18" s="98">
        <v>8</v>
      </c>
      <c r="C18" s="10" t="s">
        <v>936</v>
      </c>
      <c r="D18" s="348" t="s">
        <v>616</v>
      </c>
      <c r="E18" s="348" t="s">
        <v>935</v>
      </c>
      <c r="F18" s="79">
        <v>0.21</v>
      </c>
      <c r="G18" s="79">
        <v>0</v>
      </c>
      <c r="H18" s="79">
        <v>0</v>
      </c>
      <c r="I18" s="79">
        <v>0.01</v>
      </c>
      <c r="J18" s="79">
        <v>0.19</v>
      </c>
    </row>
    <row r="19" spans="2:10" x14ac:dyDescent="0.25">
      <c r="B19" s="98">
        <v>9</v>
      </c>
      <c r="C19" s="10" t="s">
        <v>937</v>
      </c>
      <c r="D19" s="348" t="s">
        <v>938</v>
      </c>
      <c r="E19" s="348" t="s">
        <v>935</v>
      </c>
      <c r="F19" s="79">
        <v>0.03</v>
      </c>
      <c r="G19" s="79">
        <v>0</v>
      </c>
      <c r="H19" s="79">
        <v>0</v>
      </c>
      <c r="I19" s="79">
        <v>0.02</v>
      </c>
      <c r="J19" s="79">
        <v>0.01</v>
      </c>
    </row>
    <row r="20" spans="2:10" x14ac:dyDescent="0.25">
      <c r="B20" s="98">
        <v>10</v>
      </c>
      <c r="C20" s="10" t="s">
        <v>939</v>
      </c>
      <c r="D20" s="348" t="s">
        <v>940</v>
      </c>
      <c r="E20" s="348" t="s">
        <v>636</v>
      </c>
      <c r="F20" s="79">
        <v>2.12</v>
      </c>
      <c r="G20" s="79" t="s">
        <v>918</v>
      </c>
      <c r="H20" s="79" t="s">
        <v>918</v>
      </c>
      <c r="I20" s="79">
        <v>0.12</v>
      </c>
      <c r="J20" s="79">
        <v>0</v>
      </c>
    </row>
    <row r="21" spans="2:10" x14ac:dyDescent="0.25">
      <c r="B21" s="98">
        <v>11</v>
      </c>
      <c r="C21" s="10" t="s">
        <v>941</v>
      </c>
      <c r="D21" s="348" t="s">
        <v>942</v>
      </c>
      <c r="E21" s="348" t="s">
        <v>614</v>
      </c>
      <c r="F21" s="79">
        <v>34.01</v>
      </c>
      <c r="G21" s="79" t="s">
        <v>918</v>
      </c>
      <c r="H21" s="79" t="s">
        <v>918</v>
      </c>
      <c r="I21" s="79">
        <v>0.14000000000000001</v>
      </c>
      <c r="J21" s="79">
        <v>33.869999999999997</v>
      </c>
    </row>
    <row r="22" spans="2:10" x14ac:dyDescent="0.25">
      <c r="B22" s="98">
        <v>12</v>
      </c>
      <c r="C22" s="10" t="s">
        <v>943</v>
      </c>
      <c r="D22" s="348" t="s">
        <v>538</v>
      </c>
      <c r="E22" s="348" t="s">
        <v>614</v>
      </c>
      <c r="F22" s="79">
        <v>1.27</v>
      </c>
      <c r="G22" s="79" t="s">
        <v>918</v>
      </c>
      <c r="H22" s="79" t="s">
        <v>918</v>
      </c>
      <c r="I22" s="79">
        <v>0.11</v>
      </c>
      <c r="J22" s="79">
        <v>1.1599999999999999</v>
      </c>
    </row>
    <row r="23" spans="2:10" x14ac:dyDescent="0.25">
      <c r="B23" s="98">
        <v>13</v>
      </c>
      <c r="C23" s="10" t="s">
        <v>944</v>
      </c>
      <c r="D23" s="348" t="s">
        <v>945</v>
      </c>
      <c r="E23" s="348" t="s">
        <v>605</v>
      </c>
      <c r="F23" s="79">
        <v>0.05</v>
      </c>
      <c r="G23" s="79" t="s">
        <v>918</v>
      </c>
      <c r="H23" s="79" t="s">
        <v>918</v>
      </c>
      <c r="I23" s="79">
        <v>0.04</v>
      </c>
      <c r="J23" s="79">
        <v>0</v>
      </c>
    </row>
    <row r="24" spans="2:10" x14ac:dyDescent="0.25">
      <c r="B24" s="98">
        <v>14</v>
      </c>
      <c r="C24" s="10" t="s">
        <v>946</v>
      </c>
      <c r="D24" s="348" t="s">
        <v>947</v>
      </c>
      <c r="E24" s="348" t="s">
        <v>605</v>
      </c>
      <c r="F24" s="79">
        <v>0.15</v>
      </c>
      <c r="G24" s="79" t="s">
        <v>918</v>
      </c>
      <c r="H24" s="79" t="s">
        <v>918</v>
      </c>
      <c r="I24" s="79">
        <v>0.03</v>
      </c>
      <c r="J24" s="79">
        <v>0</v>
      </c>
    </row>
    <row r="25" spans="2:10" x14ac:dyDescent="0.25">
      <c r="B25" s="98">
        <v>15</v>
      </c>
      <c r="C25" s="10" t="s">
        <v>948</v>
      </c>
      <c r="D25" s="348" t="s">
        <v>949</v>
      </c>
      <c r="E25" s="348" t="s">
        <v>844</v>
      </c>
      <c r="F25" s="79">
        <v>0.4</v>
      </c>
      <c r="G25" s="79" t="s">
        <v>918</v>
      </c>
      <c r="H25" s="79" t="s">
        <v>918</v>
      </c>
      <c r="I25" s="79">
        <v>0.05</v>
      </c>
      <c r="J25" s="79">
        <v>0.35</v>
      </c>
    </row>
    <row r="26" spans="2:10" x14ac:dyDescent="0.25">
      <c r="B26" s="98">
        <v>16</v>
      </c>
      <c r="C26" s="10" t="s">
        <v>950</v>
      </c>
      <c r="D26" s="348" t="s">
        <v>529</v>
      </c>
      <c r="E26" s="348" t="s">
        <v>844</v>
      </c>
      <c r="F26" s="79">
        <v>1.26</v>
      </c>
      <c r="G26" s="79" t="s">
        <v>918</v>
      </c>
      <c r="H26" s="79" t="s">
        <v>918</v>
      </c>
      <c r="I26" s="79">
        <v>0.09</v>
      </c>
      <c r="J26" s="79">
        <v>1.18</v>
      </c>
    </row>
    <row r="27" spans="2:10" x14ac:dyDescent="0.25">
      <c r="B27" s="98">
        <v>17</v>
      </c>
      <c r="C27" s="10" t="s">
        <v>951</v>
      </c>
      <c r="D27" s="348" t="s">
        <v>547</v>
      </c>
      <c r="E27" s="348" t="s">
        <v>844</v>
      </c>
      <c r="F27" s="79">
        <v>1.54</v>
      </c>
      <c r="G27" s="79" t="s">
        <v>918</v>
      </c>
      <c r="H27" s="79" t="s">
        <v>918</v>
      </c>
      <c r="I27" s="79">
        <v>0.09</v>
      </c>
      <c r="J27" s="79">
        <v>1.45</v>
      </c>
    </row>
    <row r="28" spans="2:10" x14ac:dyDescent="0.25">
      <c r="B28" s="98">
        <v>18</v>
      </c>
      <c r="C28" s="10" t="s">
        <v>952</v>
      </c>
      <c r="D28" s="348" t="s">
        <v>953</v>
      </c>
      <c r="E28" s="348" t="s">
        <v>844</v>
      </c>
      <c r="F28" s="79">
        <v>0.04</v>
      </c>
      <c r="G28" s="79" t="s">
        <v>918</v>
      </c>
      <c r="H28" s="79" t="s">
        <v>918</v>
      </c>
      <c r="I28" s="79">
        <v>0.04</v>
      </c>
      <c r="J28" s="79" t="s">
        <v>954</v>
      </c>
    </row>
    <row r="29" spans="2:10" x14ac:dyDescent="0.25">
      <c r="B29" s="98">
        <v>19</v>
      </c>
      <c r="C29" s="10" t="s">
        <v>955</v>
      </c>
      <c r="D29" s="348" t="s">
        <v>956</v>
      </c>
      <c r="E29" s="348" t="s">
        <v>844</v>
      </c>
      <c r="F29" s="79">
        <v>0.04</v>
      </c>
      <c r="G29" s="79">
        <v>0</v>
      </c>
      <c r="H29" s="79">
        <v>0</v>
      </c>
      <c r="I29" s="79">
        <v>0.02</v>
      </c>
      <c r="J29" s="79">
        <v>0.02</v>
      </c>
    </row>
    <row r="30" spans="2:10" x14ac:dyDescent="0.25">
      <c r="B30" s="98">
        <v>20</v>
      </c>
      <c r="C30" s="10" t="s">
        <v>957</v>
      </c>
      <c r="D30" s="348" t="s">
        <v>958</v>
      </c>
      <c r="E30" s="348" t="s">
        <v>844</v>
      </c>
      <c r="F30" s="79">
        <v>0.04</v>
      </c>
      <c r="G30" s="79">
        <v>0</v>
      </c>
      <c r="H30" s="79">
        <v>0</v>
      </c>
      <c r="I30" s="79">
        <v>0.02</v>
      </c>
      <c r="J30" s="79">
        <v>0.02</v>
      </c>
    </row>
    <row r="31" spans="2:10" x14ac:dyDescent="0.25">
      <c r="B31" s="98">
        <v>21</v>
      </c>
      <c r="C31" s="10" t="s">
        <v>959</v>
      </c>
      <c r="D31" s="348" t="s">
        <v>542</v>
      </c>
      <c r="E31" s="348" t="s">
        <v>661</v>
      </c>
      <c r="F31" s="79">
        <v>3</v>
      </c>
      <c r="G31" s="79" t="s">
        <v>918</v>
      </c>
      <c r="H31" s="79" t="s">
        <v>918</v>
      </c>
      <c r="I31" s="79">
        <v>0.03</v>
      </c>
      <c r="J31" s="79">
        <v>0</v>
      </c>
    </row>
    <row r="32" spans="2:10" x14ac:dyDescent="0.25">
      <c r="B32" s="98">
        <v>22</v>
      </c>
      <c r="C32" s="10" t="s">
        <v>960</v>
      </c>
      <c r="D32" s="348" t="s">
        <v>961</v>
      </c>
      <c r="E32" s="348" t="s">
        <v>962</v>
      </c>
      <c r="F32" s="79">
        <v>0.28999999999999998</v>
      </c>
      <c r="G32" s="79">
        <v>0</v>
      </c>
      <c r="H32" s="79">
        <v>0</v>
      </c>
      <c r="I32" s="79">
        <v>0.05</v>
      </c>
      <c r="J32" s="79">
        <v>0.24</v>
      </c>
    </row>
    <row r="33" spans="2:10" x14ac:dyDescent="0.25">
      <c r="B33" s="98">
        <v>23</v>
      </c>
      <c r="C33" s="10" t="s">
        <v>963</v>
      </c>
      <c r="D33" s="348" t="s">
        <v>964</v>
      </c>
      <c r="E33" s="348" t="s">
        <v>860</v>
      </c>
      <c r="F33" s="79">
        <v>0</v>
      </c>
      <c r="G33" s="79" t="s">
        <v>918</v>
      </c>
      <c r="H33" s="79" t="s">
        <v>918</v>
      </c>
      <c r="I33" s="79">
        <v>0</v>
      </c>
      <c r="J33" s="79" t="s">
        <v>954</v>
      </c>
    </row>
    <row r="34" spans="2:10" x14ac:dyDescent="0.25">
      <c r="B34" s="98">
        <v>24</v>
      </c>
      <c r="C34" s="10" t="s">
        <v>965</v>
      </c>
      <c r="D34" s="348" t="s">
        <v>964</v>
      </c>
      <c r="E34" s="348" t="s">
        <v>642</v>
      </c>
      <c r="F34" s="79">
        <v>82.87</v>
      </c>
      <c r="G34" s="79">
        <v>0.03</v>
      </c>
      <c r="H34" s="79">
        <v>0.03</v>
      </c>
      <c r="I34" s="79">
        <v>11.37</v>
      </c>
      <c r="J34" s="79">
        <v>0</v>
      </c>
    </row>
    <row r="35" spans="2:10" x14ac:dyDescent="0.25">
      <c r="B35" s="98">
        <v>25</v>
      </c>
      <c r="C35" s="10" t="s">
        <v>966</v>
      </c>
      <c r="D35" s="348" t="s">
        <v>967</v>
      </c>
      <c r="E35" s="348" t="s">
        <v>871</v>
      </c>
      <c r="F35" s="79">
        <v>42.84</v>
      </c>
      <c r="G35" s="79">
        <v>0</v>
      </c>
      <c r="H35" s="79">
        <v>0</v>
      </c>
      <c r="I35" s="79">
        <v>0.19</v>
      </c>
      <c r="J35" s="79">
        <v>42.65</v>
      </c>
    </row>
    <row r="36" spans="2:10" x14ac:dyDescent="0.25">
      <c r="B36" s="98">
        <v>26</v>
      </c>
      <c r="C36" s="10" t="s">
        <v>968</v>
      </c>
      <c r="D36" s="348" t="s">
        <v>969</v>
      </c>
      <c r="E36" s="348" t="s">
        <v>871</v>
      </c>
      <c r="F36" s="79">
        <v>0.24</v>
      </c>
      <c r="G36" s="79" t="s">
        <v>918</v>
      </c>
      <c r="H36" s="79" t="s">
        <v>918</v>
      </c>
      <c r="I36" s="79">
        <v>0.1</v>
      </c>
      <c r="J36" s="79">
        <v>0</v>
      </c>
    </row>
    <row r="37" spans="2:10" x14ac:dyDescent="0.25">
      <c r="B37" s="98">
        <v>27</v>
      </c>
      <c r="C37" s="10" t="s">
        <v>970</v>
      </c>
      <c r="D37" s="348" t="s">
        <v>543</v>
      </c>
      <c r="E37" s="348" t="s">
        <v>971</v>
      </c>
      <c r="F37" s="79">
        <v>4.92</v>
      </c>
      <c r="G37" s="79" t="s">
        <v>918</v>
      </c>
      <c r="H37" s="79" t="s">
        <v>918</v>
      </c>
      <c r="I37" s="79">
        <v>0.18</v>
      </c>
      <c r="J37" s="79">
        <v>4.74</v>
      </c>
    </row>
    <row r="38" spans="2:10" x14ac:dyDescent="0.25">
      <c r="B38" s="98">
        <v>28</v>
      </c>
      <c r="C38" s="10" t="s">
        <v>972</v>
      </c>
      <c r="D38" s="348" t="s">
        <v>544</v>
      </c>
      <c r="E38" s="348" t="s">
        <v>973</v>
      </c>
      <c r="F38" s="79">
        <v>11.15</v>
      </c>
      <c r="G38" s="79" t="s">
        <v>918</v>
      </c>
      <c r="H38" s="79" t="s">
        <v>918</v>
      </c>
      <c r="I38" s="79">
        <v>0.05</v>
      </c>
      <c r="J38" s="79">
        <v>0</v>
      </c>
    </row>
    <row r="39" spans="2:10" x14ac:dyDescent="0.25">
      <c r="B39" s="98">
        <v>29</v>
      </c>
      <c r="C39" s="10" t="s">
        <v>974</v>
      </c>
      <c r="D39" s="348" t="s">
        <v>975</v>
      </c>
      <c r="E39" s="348" t="s">
        <v>689</v>
      </c>
      <c r="F39" s="79">
        <v>6.14</v>
      </c>
      <c r="G39" s="79" t="s">
        <v>918</v>
      </c>
      <c r="H39" s="79" t="s">
        <v>918</v>
      </c>
      <c r="I39" s="79">
        <v>0.03</v>
      </c>
      <c r="J39" s="79">
        <v>0</v>
      </c>
    </row>
    <row r="40" spans="2:10" x14ac:dyDescent="0.25">
      <c r="B40" s="98">
        <v>30</v>
      </c>
      <c r="C40" s="10" t="s">
        <v>976</v>
      </c>
      <c r="D40" s="348" t="s">
        <v>977</v>
      </c>
      <c r="E40" s="348" t="s">
        <v>689</v>
      </c>
      <c r="F40" s="79">
        <v>0.03</v>
      </c>
      <c r="G40" s="79" t="s">
        <v>918</v>
      </c>
      <c r="H40" s="79" t="s">
        <v>918</v>
      </c>
      <c r="I40" s="79">
        <v>0.03</v>
      </c>
      <c r="J40" s="79" t="s">
        <v>954</v>
      </c>
    </row>
    <row r="41" spans="2:10" x14ac:dyDescent="0.25">
      <c r="B41" s="98">
        <v>31</v>
      </c>
      <c r="C41" s="10" t="s">
        <v>978</v>
      </c>
      <c r="D41" s="348" t="s">
        <v>879</v>
      </c>
      <c r="E41" s="348" t="s">
        <v>837</v>
      </c>
      <c r="F41" s="79">
        <v>0.02</v>
      </c>
      <c r="G41" s="79" t="s">
        <v>918</v>
      </c>
      <c r="H41" s="79" t="s">
        <v>918</v>
      </c>
      <c r="I41" s="79">
        <v>0.01</v>
      </c>
      <c r="J41" s="79">
        <v>0.01</v>
      </c>
    </row>
    <row r="42" spans="2:10" x14ac:dyDescent="0.25">
      <c r="B42" s="98">
        <v>32</v>
      </c>
      <c r="C42" s="10" t="s">
        <v>979</v>
      </c>
      <c r="D42" s="348" t="s">
        <v>980</v>
      </c>
      <c r="E42" s="348" t="s">
        <v>853</v>
      </c>
      <c r="F42" s="79" t="s">
        <v>954</v>
      </c>
      <c r="G42" s="79" t="s">
        <v>918</v>
      </c>
      <c r="H42" s="79" t="s">
        <v>918</v>
      </c>
      <c r="I42" s="79" t="s">
        <v>918</v>
      </c>
      <c r="J42" s="79" t="s">
        <v>954</v>
      </c>
    </row>
    <row r="43" spans="2:10" x14ac:dyDescent="0.25">
      <c r="B43" s="98">
        <v>33</v>
      </c>
      <c r="C43" s="10" t="s">
        <v>981</v>
      </c>
      <c r="D43" s="348" t="s">
        <v>982</v>
      </c>
      <c r="E43" s="348" t="s">
        <v>678</v>
      </c>
      <c r="F43" s="79">
        <v>17.38</v>
      </c>
      <c r="G43" s="79">
        <v>1.31</v>
      </c>
      <c r="H43" s="79">
        <v>1.31</v>
      </c>
      <c r="I43" s="79">
        <v>0.03</v>
      </c>
      <c r="J43" s="79">
        <v>16.04</v>
      </c>
    </row>
    <row r="44" spans="2:10" x14ac:dyDescent="0.25">
      <c r="B44" s="98">
        <v>34</v>
      </c>
      <c r="C44" s="10" t="s">
        <v>983</v>
      </c>
      <c r="D44" s="348" t="s">
        <v>525</v>
      </c>
      <c r="E44" s="348" t="s">
        <v>678</v>
      </c>
      <c r="F44" s="79">
        <v>2.94</v>
      </c>
      <c r="G44" s="79" t="s">
        <v>918</v>
      </c>
      <c r="H44" s="79" t="s">
        <v>918</v>
      </c>
      <c r="I44" s="79">
        <v>0.06</v>
      </c>
      <c r="J44" s="79">
        <v>2.88</v>
      </c>
    </row>
    <row r="45" spans="2:10" x14ac:dyDescent="0.25">
      <c r="B45" s="98">
        <v>35</v>
      </c>
      <c r="C45" s="10" t="s">
        <v>984</v>
      </c>
      <c r="D45" s="348" t="s">
        <v>985</v>
      </c>
      <c r="E45" s="348" t="s">
        <v>678</v>
      </c>
      <c r="F45" s="79">
        <v>1.92</v>
      </c>
      <c r="G45" s="79" t="s">
        <v>918</v>
      </c>
      <c r="H45" s="79" t="s">
        <v>918</v>
      </c>
      <c r="I45" s="79">
        <v>0.02</v>
      </c>
      <c r="J45" s="79">
        <v>1.91</v>
      </c>
    </row>
    <row r="46" spans="2:10" x14ac:dyDescent="0.25">
      <c r="B46" s="98">
        <v>36</v>
      </c>
      <c r="C46" s="10" t="s">
        <v>986</v>
      </c>
      <c r="D46" s="348" t="s">
        <v>987</v>
      </c>
      <c r="E46" s="348" t="s">
        <v>707</v>
      </c>
      <c r="F46" s="79">
        <v>2.1</v>
      </c>
      <c r="G46" s="79">
        <v>0</v>
      </c>
      <c r="H46" s="79">
        <v>0</v>
      </c>
      <c r="I46" s="79">
        <v>0.02</v>
      </c>
      <c r="J46" s="79">
        <v>2.08</v>
      </c>
    </row>
    <row r="47" spans="2:10" x14ac:dyDescent="0.25">
      <c r="B47" s="98">
        <v>37</v>
      </c>
      <c r="C47" s="10" t="s">
        <v>988</v>
      </c>
      <c r="D47" s="348" t="s">
        <v>989</v>
      </c>
      <c r="E47" s="348" t="s">
        <v>701</v>
      </c>
      <c r="F47" s="79">
        <v>0.13</v>
      </c>
      <c r="G47" s="79">
        <v>0.03</v>
      </c>
      <c r="H47" s="79">
        <v>0.03</v>
      </c>
      <c r="I47" s="79">
        <v>0.04</v>
      </c>
      <c r="J47" s="79">
        <v>0.05</v>
      </c>
    </row>
    <row r="48" spans="2:10" x14ac:dyDescent="0.25">
      <c r="B48" s="98">
        <v>38</v>
      </c>
      <c r="C48" s="10" t="s">
        <v>990</v>
      </c>
      <c r="D48" s="348" t="s">
        <v>956</v>
      </c>
      <c r="E48" s="348" t="s">
        <v>704</v>
      </c>
      <c r="F48" s="79">
        <v>2.13</v>
      </c>
      <c r="G48" s="79" t="s">
        <v>918</v>
      </c>
      <c r="H48" s="79" t="s">
        <v>918</v>
      </c>
      <c r="I48" s="79">
        <v>7.0000000000000007E-2</v>
      </c>
      <c r="J48" s="79">
        <v>2.06</v>
      </c>
    </row>
    <row r="49" spans="2:10" x14ac:dyDescent="0.25">
      <c r="B49" s="98">
        <v>39</v>
      </c>
      <c r="C49" s="10" t="s">
        <v>991</v>
      </c>
      <c r="D49" s="348" t="s">
        <v>896</v>
      </c>
      <c r="E49" s="348" t="s">
        <v>704</v>
      </c>
      <c r="F49" s="79">
        <v>0.39</v>
      </c>
      <c r="G49" s="79" t="s">
        <v>918</v>
      </c>
      <c r="H49" s="79" t="s">
        <v>918</v>
      </c>
      <c r="I49" s="79">
        <v>0.02</v>
      </c>
      <c r="J49" s="79">
        <v>0</v>
      </c>
    </row>
    <row r="50" spans="2:10" x14ac:dyDescent="0.25">
      <c r="B50" s="98">
        <v>40</v>
      </c>
      <c r="C50" s="10" t="s">
        <v>992</v>
      </c>
      <c r="D50" s="348" t="s">
        <v>993</v>
      </c>
      <c r="E50" s="348" t="s">
        <v>710</v>
      </c>
      <c r="F50" s="79">
        <v>8.01</v>
      </c>
      <c r="G50" s="79" t="s">
        <v>918</v>
      </c>
      <c r="H50" s="79" t="s">
        <v>918</v>
      </c>
      <c r="I50" s="79">
        <v>0.5</v>
      </c>
      <c r="J50" s="79">
        <v>7.51</v>
      </c>
    </row>
    <row r="51" spans="2:10" x14ac:dyDescent="0.25">
      <c r="B51" s="98">
        <v>41</v>
      </c>
      <c r="C51" s="10" t="s">
        <v>994</v>
      </c>
      <c r="D51" s="348" t="s">
        <v>808</v>
      </c>
      <c r="E51" s="348" t="s">
        <v>698</v>
      </c>
      <c r="F51" s="79">
        <v>5.72</v>
      </c>
      <c r="G51" s="79">
        <v>5.47</v>
      </c>
      <c r="H51" s="79">
        <v>5.47</v>
      </c>
      <c r="I51" s="79">
        <v>0.02</v>
      </c>
      <c r="J51" s="79">
        <v>0.23</v>
      </c>
    </row>
    <row r="52" spans="2:10" x14ac:dyDescent="0.25">
      <c r="B52" s="480" t="s">
        <v>995</v>
      </c>
      <c r="C52" s="480"/>
      <c r="D52" s="480"/>
      <c r="E52" s="480"/>
      <c r="F52" s="349">
        <v>264.7</v>
      </c>
      <c r="G52" s="349">
        <v>9.09</v>
      </c>
      <c r="H52" s="349">
        <v>9.09</v>
      </c>
      <c r="I52" s="349">
        <v>14.27</v>
      </c>
      <c r="J52" s="349">
        <v>136.72999999999999</v>
      </c>
    </row>
    <row r="53" spans="2:10" x14ac:dyDescent="0.25">
      <c r="B53" s="475" t="s">
        <v>725</v>
      </c>
      <c r="C53" s="475"/>
      <c r="D53" s="475"/>
      <c r="E53" s="475"/>
      <c r="F53" s="350">
        <v>9951.59</v>
      </c>
      <c r="G53" s="351">
        <v>115.83</v>
      </c>
      <c r="H53" s="351">
        <v>115.83</v>
      </c>
      <c r="I53" s="351">
        <v>220.61</v>
      </c>
      <c r="J53" s="350">
        <v>7946.1</v>
      </c>
    </row>
    <row r="54" spans="2:10" ht="38.25" x14ac:dyDescent="0.25">
      <c r="C54" s="48" t="s">
        <v>996</v>
      </c>
    </row>
  </sheetData>
  <mergeCells count="7">
    <mergeCell ref="B53:E53"/>
    <mergeCell ref="L3:M4"/>
    <mergeCell ref="B2:J2"/>
    <mergeCell ref="B3:J3"/>
    <mergeCell ref="B5:J5"/>
    <mergeCell ref="B10:J10"/>
    <mergeCell ref="B52:E52"/>
  </mergeCells>
  <hyperlinks>
    <hyperlink ref="L3:M4" location="'Table of Contents'!A1" display="Go To Table Of Contents" xr:uid="{00000000-0004-0000-14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3"/>
  <sheetViews>
    <sheetView showGridLines="0" workbookViewId="0">
      <selection activeCell="H2" sqref="H2:I3"/>
    </sheetView>
  </sheetViews>
  <sheetFormatPr defaultRowHeight="15" x14ac:dyDescent="0.25"/>
  <cols>
    <col min="1" max="1" width="1.85546875" customWidth="1"/>
    <col min="2" max="2" width="16.85546875" style="15"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81" t="s">
        <v>1037</v>
      </c>
      <c r="C2" s="481"/>
      <c r="D2" s="481"/>
      <c r="E2" s="481"/>
      <c r="F2" s="481"/>
      <c r="H2" s="404" t="s">
        <v>322</v>
      </c>
      <c r="I2" s="404"/>
    </row>
    <row r="3" spans="2:9" ht="15" customHeight="1" x14ac:dyDescent="0.25">
      <c r="B3" s="477" t="s">
        <v>174</v>
      </c>
      <c r="C3" s="477"/>
      <c r="D3" s="477"/>
      <c r="E3" s="477"/>
      <c r="F3" s="477"/>
      <c r="H3" s="404"/>
      <c r="I3" s="404"/>
    </row>
    <row r="4" spans="2:9" ht="25.5" x14ac:dyDescent="0.25">
      <c r="B4" s="12" t="s">
        <v>175</v>
      </c>
      <c r="C4" s="12" t="s">
        <v>176</v>
      </c>
      <c r="D4" s="12" t="s">
        <v>177</v>
      </c>
      <c r="E4" s="12" t="s">
        <v>178</v>
      </c>
      <c r="F4" s="12" t="s">
        <v>179</v>
      </c>
    </row>
    <row r="5" spans="2:9" x14ac:dyDescent="0.25">
      <c r="B5" s="482" t="s">
        <v>180</v>
      </c>
      <c r="C5" s="482"/>
      <c r="D5" s="482"/>
      <c r="E5" s="482"/>
      <c r="F5" s="482"/>
    </row>
    <row r="6" spans="2:9" x14ac:dyDescent="0.25">
      <c r="B6" s="128" t="s">
        <v>418</v>
      </c>
      <c r="C6" s="278">
        <v>0</v>
      </c>
      <c r="D6" s="278">
        <v>476.26</v>
      </c>
      <c r="E6" s="278">
        <v>0.21</v>
      </c>
      <c r="F6" s="278">
        <v>476.05</v>
      </c>
    </row>
    <row r="7" spans="2:9" x14ac:dyDescent="0.25">
      <c r="B7" s="48" t="s">
        <v>419</v>
      </c>
      <c r="C7" s="87">
        <v>476.05</v>
      </c>
      <c r="D7" s="87">
        <v>116.18</v>
      </c>
      <c r="E7" s="87">
        <v>0</v>
      </c>
      <c r="F7" s="87">
        <v>592.23</v>
      </c>
    </row>
    <row r="8" spans="2:9" x14ac:dyDescent="0.25">
      <c r="B8" s="48" t="s">
        <v>420</v>
      </c>
      <c r="C8" s="87">
        <v>592.23</v>
      </c>
      <c r="D8" s="87">
        <v>25.93</v>
      </c>
      <c r="E8" s="87">
        <v>4.84</v>
      </c>
      <c r="F8" s="87">
        <v>613.32000000000005</v>
      </c>
    </row>
    <row r="9" spans="2:9" x14ac:dyDescent="0.25">
      <c r="B9" s="48" t="s">
        <v>469</v>
      </c>
      <c r="C9" s="87">
        <v>613.32000000000005</v>
      </c>
      <c r="D9" s="87">
        <v>596.1</v>
      </c>
      <c r="E9" s="87">
        <v>0</v>
      </c>
      <c r="F9" s="87">
        <v>1209.42</v>
      </c>
    </row>
    <row r="10" spans="2:9" x14ac:dyDescent="0.25">
      <c r="B10" s="48" t="s">
        <v>468</v>
      </c>
      <c r="C10" s="87">
        <v>1209.42</v>
      </c>
      <c r="D10" s="87">
        <v>777.37</v>
      </c>
      <c r="E10" s="87">
        <v>9.26</v>
      </c>
      <c r="F10" s="87">
        <v>1977.53</v>
      </c>
    </row>
    <row r="11" spans="2:9" x14ac:dyDescent="0.25">
      <c r="B11" s="48" t="s">
        <v>458</v>
      </c>
      <c r="C11" s="87">
        <v>1977.53</v>
      </c>
      <c r="D11" s="87">
        <v>22.1</v>
      </c>
      <c r="E11" s="87">
        <v>0</v>
      </c>
      <c r="F11" s="87">
        <v>1999.63</v>
      </c>
    </row>
    <row r="12" spans="2:9" x14ac:dyDescent="0.25">
      <c r="B12" s="19" t="s">
        <v>490</v>
      </c>
      <c r="C12" s="2">
        <v>1999.63</v>
      </c>
      <c r="D12" s="2">
        <v>550.28</v>
      </c>
      <c r="E12" s="2">
        <v>0</v>
      </c>
      <c r="F12" s="2">
        <v>2549.91</v>
      </c>
    </row>
    <row r="13" spans="2:9" x14ac:dyDescent="0.25">
      <c r="B13" s="314" t="s">
        <v>906</v>
      </c>
      <c r="C13" s="2">
        <v>2549.91</v>
      </c>
      <c r="D13" s="2">
        <v>0.4</v>
      </c>
      <c r="E13" s="2">
        <v>0</v>
      </c>
      <c r="F13" s="2">
        <v>2550.31</v>
      </c>
    </row>
    <row r="14" spans="2:9" x14ac:dyDescent="0.25">
      <c r="B14" s="478" t="s">
        <v>181</v>
      </c>
      <c r="C14" s="478"/>
      <c r="D14" s="478"/>
      <c r="E14" s="478"/>
      <c r="F14" s="478"/>
    </row>
    <row r="15" spans="2:9" x14ac:dyDescent="0.25">
      <c r="B15" s="48" t="s">
        <v>418</v>
      </c>
      <c r="C15" s="87">
        <v>0</v>
      </c>
      <c r="D15" s="87">
        <v>109.7</v>
      </c>
      <c r="E15" s="87">
        <v>0</v>
      </c>
      <c r="F15" s="87">
        <v>109.7</v>
      </c>
    </row>
    <row r="16" spans="2:9" x14ac:dyDescent="0.25">
      <c r="B16" s="19" t="s">
        <v>419</v>
      </c>
      <c r="C16" s="87">
        <v>109.7</v>
      </c>
      <c r="D16" s="87">
        <v>112.06</v>
      </c>
      <c r="E16" s="87">
        <v>0</v>
      </c>
      <c r="F16" s="87">
        <v>221.76</v>
      </c>
    </row>
    <row r="17" spans="2:7" x14ac:dyDescent="0.25">
      <c r="B17" s="48" t="s">
        <v>420</v>
      </c>
      <c r="C17" s="87">
        <v>221.76</v>
      </c>
      <c r="D17" s="87">
        <v>127.94</v>
      </c>
      <c r="E17" s="87">
        <v>0.03</v>
      </c>
      <c r="F17" s="87">
        <v>349.67</v>
      </c>
    </row>
    <row r="18" spans="2:7" x14ac:dyDescent="0.25">
      <c r="B18" s="48" t="s">
        <v>421</v>
      </c>
      <c r="C18" s="87">
        <v>349.67</v>
      </c>
      <c r="D18" s="87">
        <v>241.29</v>
      </c>
      <c r="E18" s="87">
        <v>10.42</v>
      </c>
      <c r="F18" s="87">
        <v>580.54</v>
      </c>
    </row>
    <row r="19" spans="2:7" x14ac:dyDescent="0.25">
      <c r="B19" s="48" t="s">
        <v>468</v>
      </c>
      <c r="C19" s="87">
        <v>580.54</v>
      </c>
      <c r="D19" s="87">
        <v>265.49</v>
      </c>
      <c r="E19" s="87">
        <v>39.020000000000003</v>
      </c>
      <c r="F19" s="87">
        <v>807.01</v>
      </c>
    </row>
    <row r="20" spans="2:7" x14ac:dyDescent="0.25">
      <c r="B20" s="265" t="s">
        <v>458</v>
      </c>
      <c r="C20" s="87">
        <v>807.01</v>
      </c>
      <c r="D20" s="87">
        <v>146.25</v>
      </c>
      <c r="E20" s="87">
        <v>8.4700000000000006</v>
      </c>
      <c r="F20" s="87">
        <v>944.79</v>
      </c>
      <c r="G20" s="265"/>
    </row>
    <row r="21" spans="2:7" x14ac:dyDescent="0.25">
      <c r="B21" s="19" t="s">
        <v>490</v>
      </c>
      <c r="C21" s="2">
        <v>944.79</v>
      </c>
      <c r="D21" s="2">
        <v>16.38</v>
      </c>
      <c r="E21" s="2">
        <v>3.62</v>
      </c>
      <c r="F21" s="2">
        <v>957.55</v>
      </c>
      <c r="G21" s="265"/>
    </row>
    <row r="22" spans="2:7" x14ac:dyDescent="0.25">
      <c r="B22" s="314" t="s">
        <v>906</v>
      </c>
      <c r="C22" s="315">
        <v>957.55</v>
      </c>
      <c r="D22" s="315">
        <v>1.88</v>
      </c>
      <c r="E22" s="315">
        <v>4.17</v>
      </c>
      <c r="F22" s="315">
        <v>955.26</v>
      </c>
    </row>
    <row r="23" spans="2:7" x14ac:dyDescent="0.25">
      <c r="B23" s="19"/>
      <c r="C23" s="2"/>
      <c r="D23" s="2"/>
      <c r="E23" s="2"/>
      <c r="F23" s="2"/>
    </row>
  </sheetData>
  <mergeCells count="5">
    <mergeCell ref="H2:I3"/>
    <mergeCell ref="B2:F2"/>
    <mergeCell ref="B3:F3"/>
    <mergeCell ref="B5:F5"/>
    <mergeCell ref="B14:F14"/>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11"/>
  <sheetViews>
    <sheetView showGridLines="0" topLeftCell="A4" workbookViewId="0">
      <selection activeCell="G2" sqref="G2:H3"/>
    </sheetView>
  </sheetViews>
  <sheetFormatPr defaultRowHeight="15" x14ac:dyDescent="0.25"/>
  <cols>
    <col min="1" max="1" width="1.85546875" customWidth="1"/>
    <col min="2" max="2" width="6.5703125" style="15" customWidth="1"/>
    <col min="3" max="3" width="32.5703125" customWidth="1"/>
    <col min="4" max="4" width="17.5703125" customWidth="1"/>
    <col min="5" max="5" width="15.7109375" customWidth="1"/>
    <col min="6" max="6" width="4" customWidth="1"/>
    <col min="7" max="8" width="6.28515625" customWidth="1"/>
  </cols>
  <sheetData>
    <row r="1" spans="2:8" ht="12.75" customHeight="1" x14ac:dyDescent="0.25"/>
    <row r="2" spans="2:8" ht="15" customHeight="1" x14ac:dyDescent="0.25">
      <c r="B2" s="481" t="s">
        <v>1038</v>
      </c>
      <c r="C2" s="481"/>
      <c r="D2" s="481"/>
      <c r="E2" s="481"/>
      <c r="G2" s="483" t="s">
        <v>322</v>
      </c>
      <c r="H2" s="483"/>
    </row>
    <row r="3" spans="2:8" ht="15" customHeight="1" x14ac:dyDescent="0.25">
      <c r="B3" s="437"/>
      <c r="C3" s="437"/>
      <c r="D3" s="437"/>
      <c r="E3" s="437"/>
      <c r="G3" s="483"/>
      <c r="H3" s="483"/>
    </row>
    <row r="4" spans="2:8" ht="25.5" x14ac:dyDescent="0.25">
      <c r="B4" s="283" t="s">
        <v>436</v>
      </c>
      <c r="C4" s="283" t="s">
        <v>442</v>
      </c>
      <c r="D4" s="283" t="s">
        <v>443</v>
      </c>
      <c r="E4" s="283" t="s">
        <v>444</v>
      </c>
    </row>
    <row r="5" spans="2:8" x14ac:dyDescent="0.25">
      <c r="B5" s="23" t="s">
        <v>557</v>
      </c>
      <c r="C5" s="265" t="s">
        <v>445</v>
      </c>
      <c r="D5" s="311" t="s">
        <v>552</v>
      </c>
      <c r="E5" s="23" t="s">
        <v>194</v>
      </c>
    </row>
    <row r="6" spans="2:8" x14ac:dyDescent="0.25">
      <c r="B6" s="23" t="s">
        <v>558</v>
      </c>
      <c r="C6" s="265" t="s">
        <v>446</v>
      </c>
      <c r="D6" s="311" t="s">
        <v>553</v>
      </c>
      <c r="E6" s="23" t="s">
        <v>423</v>
      </c>
    </row>
    <row r="7" spans="2:8" x14ac:dyDescent="0.25">
      <c r="B7" s="23" t="s">
        <v>559</v>
      </c>
      <c r="C7" s="265" t="s">
        <v>447</v>
      </c>
      <c r="D7" s="311" t="s">
        <v>554</v>
      </c>
      <c r="E7" s="23" t="s">
        <v>424</v>
      </c>
    </row>
    <row r="8" spans="2:8" x14ac:dyDescent="0.25">
      <c r="B8" s="23" t="s">
        <v>560</v>
      </c>
      <c r="C8" s="265" t="s">
        <v>448</v>
      </c>
      <c r="D8" s="311" t="s">
        <v>521</v>
      </c>
      <c r="E8" s="23" t="s">
        <v>194</v>
      </c>
    </row>
    <row r="9" spans="2:8" x14ac:dyDescent="0.25">
      <c r="B9" s="23" t="s">
        <v>561</v>
      </c>
      <c r="C9" s="265" t="s">
        <v>470</v>
      </c>
      <c r="D9" s="311" t="s">
        <v>555</v>
      </c>
      <c r="E9" s="23" t="s">
        <v>194</v>
      </c>
    </row>
    <row r="10" spans="2:8" x14ac:dyDescent="0.25">
      <c r="B10" s="23" t="s">
        <v>562</v>
      </c>
      <c r="C10" s="265" t="s">
        <v>471</v>
      </c>
      <c r="D10" s="311" t="s">
        <v>556</v>
      </c>
      <c r="E10" s="23" t="s">
        <v>192</v>
      </c>
    </row>
    <row r="11" spans="2:8" x14ac:dyDescent="0.25">
      <c r="B11" s="316" t="s">
        <v>563</v>
      </c>
      <c r="C11" s="317" t="s">
        <v>472</v>
      </c>
      <c r="D11" s="318" t="s">
        <v>556</v>
      </c>
      <c r="E11" s="316" t="s">
        <v>192</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80" t="s">
        <v>1039</v>
      </c>
      <c r="C2" s="380"/>
      <c r="D2" s="380"/>
      <c r="E2" s="380"/>
      <c r="F2" s="380"/>
      <c r="G2" s="380"/>
      <c r="H2" s="380"/>
      <c r="J2" s="409" t="s">
        <v>322</v>
      </c>
    </row>
    <row r="3" spans="2:10" ht="15" customHeight="1" x14ac:dyDescent="0.25">
      <c r="F3" s="91"/>
      <c r="G3" s="487" t="s">
        <v>82</v>
      </c>
      <c r="H3" s="487"/>
      <c r="J3" s="409"/>
    </row>
    <row r="4" spans="2:10" ht="23.25" customHeight="1" x14ac:dyDescent="0.25">
      <c r="B4" s="419" t="s">
        <v>355</v>
      </c>
      <c r="C4" s="443" t="s">
        <v>356</v>
      </c>
      <c r="D4" s="489" t="s">
        <v>357</v>
      </c>
      <c r="E4" s="490"/>
      <c r="F4" s="484" t="s">
        <v>358</v>
      </c>
      <c r="G4" s="484"/>
      <c r="H4" s="485"/>
    </row>
    <row r="5" spans="2:10" ht="42.75" customHeight="1" x14ac:dyDescent="0.25">
      <c r="B5" s="420"/>
      <c r="C5" s="488"/>
      <c r="D5" s="231" t="s">
        <v>359</v>
      </c>
      <c r="E5" s="231" t="s">
        <v>360</v>
      </c>
      <c r="F5" s="231" t="s">
        <v>359</v>
      </c>
      <c r="G5" s="231" t="s">
        <v>360</v>
      </c>
      <c r="H5" s="231" t="s">
        <v>467</v>
      </c>
    </row>
    <row r="6" spans="2:10" x14ac:dyDescent="0.25">
      <c r="B6" s="215">
        <v>1</v>
      </c>
      <c r="C6" s="215" t="s">
        <v>361</v>
      </c>
      <c r="D6" s="101">
        <v>209</v>
      </c>
      <c r="E6" s="101">
        <v>29916.400000000001</v>
      </c>
      <c r="F6" s="101">
        <v>81</v>
      </c>
      <c r="G6" s="101">
        <v>1831.39</v>
      </c>
      <c r="H6" s="101">
        <v>38.270000000000003</v>
      </c>
      <c r="I6" s="216"/>
    </row>
    <row r="7" spans="2:10" ht="14.45" customHeight="1" x14ac:dyDescent="0.25">
      <c r="B7" s="215">
        <v>2</v>
      </c>
      <c r="C7" s="215" t="s">
        <v>362</v>
      </c>
      <c r="D7" s="101">
        <v>37</v>
      </c>
      <c r="E7" s="101">
        <v>1817.37</v>
      </c>
      <c r="F7" s="101">
        <v>6</v>
      </c>
      <c r="G7" s="101">
        <v>368.72</v>
      </c>
      <c r="H7" s="101">
        <v>5.98</v>
      </c>
      <c r="I7" s="216"/>
    </row>
    <row r="8" spans="2:10" x14ac:dyDescent="0.25">
      <c r="B8" s="215">
        <v>3</v>
      </c>
      <c r="C8" s="215" t="s">
        <v>363</v>
      </c>
      <c r="D8" s="101">
        <v>405</v>
      </c>
      <c r="E8" s="229">
        <v>121454.82</v>
      </c>
      <c r="F8" s="101">
        <v>78</v>
      </c>
      <c r="G8" s="101">
        <v>6576.52</v>
      </c>
      <c r="H8" s="101">
        <v>1452.36</v>
      </c>
      <c r="I8" s="216"/>
    </row>
    <row r="9" spans="2:10" x14ac:dyDescent="0.25">
      <c r="B9" s="215">
        <v>4</v>
      </c>
      <c r="C9" s="215" t="s">
        <v>364</v>
      </c>
      <c r="D9" s="101">
        <v>4</v>
      </c>
      <c r="E9" s="101">
        <v>75.650000000000006</v>
      </c>
      <c r="F9" s="101">
        <v>1</v>
      </c>
      <c r="G9" s="101">
        <v>0.09</v>
      </c>
      <c r="H9" s="101" t="s">
        <v>365</v>
      </c>
      <c r="I9" s="216"/>
    </row>
    <row r="10" spans="2:10" x14ac:dyDescent="0.25">
      <c r="B10" s="215">
        <v>5</v>
      </c>
      <c r="C10" s="215" t="s">
        <v>366</v>
      </c>
      <c r="D10" s="101">
        <v>741</v>
      </c>
      <c r="E10" s="101">
        <v>231803.14</v>
      </c>
      <c r="F10" s="101">
        <v>202</v>
      </c>
      <c r="G10" s="101">
        <v>56873.5</v>
      </c>
      <c r="H10" s="101" t="s">
        <v>1016</v>
      </c>
      <c r="I10" s="216"/>
    </row>
    <row r="11" spans="2:10" x14ac:dyDescent="0.25">
      <c r="B11" s="491" t="s">
        <v>19</v>
      </c>
      <c r="C11" s="492"/>
      <c r="D11" s="92">
        <v>1396</v>
      </c>
      <c r="E11" s="248">
        <v>385067.38</v>
      </c>
      <c r="F11" s="92">
        <v>368</v>
      </c>
      <c r="G11" s="93">
        <v>65650.22</v>
      </c>
      <c r="H11" s="92">
        <v>7930.77</v>
      </c>
      <c r="I11" s="216"/>
    </row>
    <row r="12" spans="2:10" ht="36.75" customHeight="1" x14ac:dyDescent="0.25">
      <c r="B12" s="486" t="s">
        <v>582</v>
      </c>
      <c r="C12" s="486"/>
      <c r="D12" s="486"/>
      <c r="E12" s="486"/>
      <c r="F12" s="486"/>
      <c r="G12" s="486"/>
      <c r="H12" s="486"/>
      <c r="I12" s="216"/>
    </row>
    <row r="13" spans="2:10" x14ac:dyDescent="0.25">
      <c r="B13" s="445"/>
      <c r="C13" s="445"/>
      <c r="D13" s="445"/>
      <c r="E13" s="445"/>
      <c r="F13" s="445"/>
      <c r="G13" s="445"/>
      <c r="H13" s="445"/>
    </row>
    <row r="14" spans="2:10" ht="31.5" customHeight="1" x14ac:dyDescent="0.25">
      <c r="B14" s="471"/>
      <c r="C14" s="471"/>
      <c r="D14" s="471"/>
      <c r="E14" s="471"/>
      <c r="F14" s="471"/>
      <c r="G14" s="471"/>
      <c r="H14" s="471"/>
    </row>
    <row r="15" spans="2:10" ht="25.5" customHeight="1" x14ac:dyDescent="0.25">
      <c r="B15" s="471"/>
      <c r="C15" s="471"/>
      <c r="D15" s="471"/>
      <c r="E15" s="471"/>
      <c r="F15" s="471"/>
      <c r="G15" s="471"/>
      <c r="H15" s="471"/>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9"/>
  <sheetViews>
    <sheetView showGridLines="0" workbookViewId="0">
      <selection activeCell="L2" sqref="L2:M3"/>
    </sheetView>
  </sheetViews>
  <sheetFormatPr defaultRowHeight="15" x14ac:dyDescent="0.25"/>
  <cols>
    <col min="1" max="1" width="1.85546875" customWidth="1"/>
    <col min="2" max="2" width="13.85546875" style="15"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x14ac:dyDescent="0.25"/>
    <row r="2" spans="2:13" ht="15" customHeight="1" x14ac:dyDescent="0.25">
      <c r="B2" s="446" t="s">
        <v>1040</v>
      </c>
      <c r="C2" s="446"/>
      <c r="D2" s="446"/>
      <c r="E2" s="446"/>
      <c r="F2" s="446"/>
      <c r="G2" s="446"/>
      <c r="H2" s="446"/>
      <c r="I2" s="446"/>
      <c r="J2" s="446"/>
      <c r="L2" s="404" t="s">
        <v>322</v>
      </c>
      <c r="M2" s="404"/>
    </row>
    <row r="3" spans="2:13" x14ac:dyDescent="0.25">
      <c r="B3" s="440" t="s">
        <v>82</v>
      </c>
      <c r="C3" s="440"/>
      <c r="D3" s="440"/>
      <c r="E3" s="440"/>
      <c r="F3" s="440"/>
      <c r="G3" s="440"/>
      <c r="H3" s="440"/>
      <c r="I3" s="440"/>
      <c r="J3" s="440"/>
      <c r="L3" s="404"/>
      <c r="M3" s="404"/>
    </row>
    <row r="4" spans="2:13" ht="17.25" customHeight="1" x14ac:dyDescent="0.25">
      <c r="B4" s="454" t="s">
        <v>129</v>
      </c>
      <c r="C4" s="454" t="s">
        <v>182</v>
      </c>
      <c r="D4" s="454"/>
      <c r="E4" s="454"/>
      <c r="F4" s="454"/>
      <c r="G4" s="454" t="s">
        <v>19</v>
      </c>
      <c r="H4" s="454"/>
      <c r="I4" s="454" t="s">
        <v>183</v>
      </c>
      <c r="J4" s="454"/>
    </row>
    <row r="5" spans="2:13" ht="28.5" customHeight="1" x14ac:dyDescent="0.25">
      <c r="B5" s="454"/>
      <c r="C5" s="454" t="s">
        <v>184</v>
      </c>
      <c r="D5" s="454"/>
      <c r="E5" s="454" t="s">
        <v>185</v>
      </c>
      <c r="F5" s="454"/>
      <c r="G5" s="454"/>
      <c r="H5" s="454"/>
      <c r="I5" s="454"/>
      <c r="J5" s="454"/>
    </row>
    <row r="6" spans="2:13" ht="27" customHeight="1" x14ac:dyDescent="0.25">
      <c r="B6" s="419"/>
      <c r="C6" s="82" t="s">
        <v>92</v>
      </c>
      <c r="D6" s="82" t="s">
        <v>186</v>
      </c>
      <c r="E6" s="82" t="s">
        <v>92</v>
      </c>
      <c r="F6" s="82" t="s">
        <v>186</v>
      </c>
      <c r="G6" s="82" t="s">
        <v>92</v>
      </c>
      <c r="H6" s="82" t="s">
        <v>186</v>
      </c>
      <c r="I6" s="82" t="s">
        <v>187</v>
      </c>
      <c r="J6" s="82" t="s">
        <v>188</v>
      </c>
    </row>
    <row r="7" spans="2:13" x14ac:dyDescent="0.25">
      <c r="B7" s="39" t="s">
        <v>238</v>
      </c>
      <c r="C7" s="34">
        <v>4</v>
      </c>
      <c r="D7" s="34">
        <v>1827.57</v>
      </c>
      <c r="E7" s="34">
        <v>23</v>
      </c>
      <c r="F7" s="34">
        <v>3299.82</v>
      </c>
      <c r="G7" s="34">
        <v>27</v>
      </c>
      <c r="H7" s="34">
        <v>5127.3900000000003</v>
      </c>
      <c r="I7" s="34">
        <v>26</v>
      </c>
      <c r="J7" s="34">
        <v>1</v>
      </c>
    </row>
    <row r="8" spans="2:13" x14ac:dyDescent="0.25">
      <c r="B8" s="39" t="s">
        <v>284</v>
      </c>
      <c r="C8" s="34">
        <v>27</v>
      </c>
      <c r="D8" s="34">
        <v>2492.98</v>
      </c>
      <c r="E8" s="34">
        <v>254</v>
      </c>
      <c r="F8" s="34">
        <v>40111.58</v>
      </c>
      <c r="G8" s="34">
        <v>281</v>
      </c>
      <c r="H8" s="206">
        <v>42604.56</v>
      </c>
      <c r="I8" s="34">
        <v>275</v>
      </c>
      <c r="J8" s="34">
        <v>6</v>
      </c>
    </row>
    <row r="9" spans="2:13" x14ac:dyDescent="0.25">
      <c r="B9" s="39" t="s">
        <v>354</v>
      </c>
      <c r="C9" s="34">
        <v>87</v>
      </c>
      <c r="D9" s="206">
        <v>3545.82</v>
      </c>
      <c r="E9" s="34">
        <v>960</v>
      </c>
      <c r="F9" s="206">
        <v>69330.62</v>
      </c>
      <c r="G9" s="34">
        <v>1047</v>
      </c>
      <c r="H9" s="206">
        <v>72876.44</v>
      </c>
      <c r="I9" s="34">
        <v>1032</v>
      </c>
      <c r="J9" s="34">
        <v>15</v>
      </c>
    </row>
    <row r="10" spans="2:13" x14ac:dyDescent="0.25">
      <c r="B10" s="39" t="s">
        <v>403</v>
      </c>
      <c r="C10" s="34">
        <v>81</v>
      </c>
      <c r="D10" s="34">
        <v>10547.37</v>
      </c>
      <c r="E10" s="34">
        <v>903</v>
      </c>
      <c r="F10" s="34">
        <v>39471.18</v>
      </c>
      <c r="G10" s="34">
        <v>984</v>
      </c>
      <c r="H10" s="34">
        <v>50018.55</v>
      </c>
      <c r="I10" s="34">
        <v>983</v>
      </c>
      <c r="J10" s="34">
        <v>1</v>
      </c>
    </row>
    <row r="11" spans="2:13" x14ac:dyDescent="0.25">
      <c r="B11" s="39" t="s">
        <v>441</v>
      </c>
      <c r="C11" s="34">
        <v>244</v>
      </c>
      <c r="D11" s="34">
        <v>5006.95</v>
      </c>
      <c r="E11" s="34">
        <v>560</v>
      </c>
      <c r="F11" s="34">
        <v>31860.63</v>
      </c>
      <c r="G11" s="34">
        <v>804</v>
      </c>
      <c r="H11" s="206">
        <v>36867.58</v>
      </c>
      <c r="I11" s="34">
        <v>777</v>
      </c>
      <c r="J11" s="34">
        <v>27</v>
      </c>
    </row>
    <row r="12" spans="2:13" x14ac:dyDescent="0.25">
      <c r="B12" s="48" t="s">
        <v>457</v>
      </c>
      <c r="C12" s="34">
        <v>40</v>
      </c>
      <c r="D12" s="34">
        <v>1673.08</v>
      </c>
      <c r="E12" s="34">
        <v>218</v>
      </c>
      <c r="F12" s="34">
        <v>12132.92</v>
      </c>
      <c r="G12" s="34">
        <v>258</v>
      </c>
      <c r="H12" s="206">
        <v>13806</v>
      </c>
      <c r="I12" s="34">
        <v>258</v>
      </c>
      <c r="J12" s="34">
        <v>0</v>
      </c>
    </row>
    <row r="13" spans="2:13" x14ac:dyDescent="0.25">
      <c r="B13" s="48" t="s">
        <v>490</v>
      </c>
      <c r="C13" s="34">
        <v>38</v>
      </c>
      <c r="D13" s="34">
        <v>740.18</v>
      </c>
      <c r="E13" s="34">
        <v>185</v>
      </c>
      <c r="F13" s="34">
        <v>15437.57</v>
      </c>
      <c r="G13" s="34">
        <v>223</v>
      </c>
      <c r="H13" s="206">
        <v>16177.75</v>
      </c>
      <c r="I13" s="34">
        <v>223</v>
      </c>
      <c r="J13" s="34">
        <v>0</v>
      </c>
    </row>
    <row r="14" spans="2:13" x14ac:dyDescent="0.25">
      <c r="B14" s="48" t="s">
        <v>906</v>
      </c>
      <c r="C14" s="34">
        <v>25</v>
      </c>
      <c r="D14" s="34">
        <v>259.55</v>
      </c>
      <c r="E14" s="34">
        <v>157</v>
      </c>
      <c r="F14" s="34">
        <v>3056.47</v>
      </c>
      <c r="G14" s="34">
        <v>182</v>
      </c>
      <c r="H14" s="206">
        <v>3316.02</v>
      </c>
      <c r="I14" s="34">
        <v>181</v>
      </c>
      <c r="J14" s="34">
        <v>1</v>
      </c>
    </row>
    <row r="15" spans="2:13" x14ac:dyDescent="0.25">
      <c r="B15" s="170" t="s">
        <v>19</v>
      </c>
      <c r="C15" s="171">
        <v>546</v>
      </c>
      <c r="D15" s="171">
        <v>26093.5</v>
      </c>
      <c r="E15" s="171">
        <v>3260</v>
      </c>
      <c r="F15" s="205">
        <v>214700.79</v>
      </c>
      <c r="G15" s="171">
        <v>3806</v>
      </c>
      <c r="H15" s="205">
        <v>240794.29</v>
      </c>
      <c r="I15" s="171">
        <v>3755</v>
      </c>
      <c r="J15" s="171">
        <v>51</v>
      </c>
    </row>
    <row r="16" spans="2:13" x14ac:dyDescent="0.25">
      <c r="B16" s="130" t="s">
        <v>997</v>
      </c>
      <c r="C16" s="131"/>
      <c r="D16" s="131"/>
      <c r="E16" s="131"/>
      <c r="F16" s="131"/>
      <c r="G16" s="1"/>
      <c r="H16" s="1"/>
      <c r="I16" s="1"/>
      <c r="J16" s="1"/>
    </row>
    <row r="17" spans="2:10" x14ac:dyDescent="0.25">
      <c r="B17" s="130"/>
      <c r="C17" s="131"/>
      <c r="D17" s="131"/>
      <c r="E17" s="131"/>
      <c r="F17" s="131"/>
      <c r="G17" s="1"/>
      <c r="H17" s="1"/>
      <c r="I17" s="1"/>
      <c r="J17" s="1"/>
    </row>
    <row r="18" spans="2:10" x14ac:dyDescent="0.25">
      <c r="B18" s="232"/>
      <c r="C18" s="132"/>
      <c r="D18" s="132"/>
      <c r="E18" s="132"/>
      <c r="F18" s="132"/>
    </row>
    <row r="19" spans="2:10" x14ac:dyDescent="0.25">
      <c r="B19" s="218"/>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8"/>
  <sheetViews>
    <sheetView showGridLines="0" workbookViewId="0">
      <selection activeCell="K2" sqref="K2:L3"/>
    </sheetView>
  </sheetViews>
  <sheetFormatPr defaultRowHeight="15" x14ac:dyDescent="0.25"/>
  <cols>
    <col min="1" max="1" width="1.85546875" customWidth="1"/>
    <col min="2" max="2" width="16.7109375" style="15"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x14ac:dyDescent="0.25"/>
    <row r="2" spans="2:12" ht="15" customHeight="1" x14ac:dyDescent="0.25">
      <c r="B2" s="446" t="s">
        <v>1041</v>
      </c>
      <c r="C2" s="446"/>
      <c r="D2" s="446"/>
      <c r="E2" s="446"/>
      <c r="F2" s="446"/>
      <c r="G2" s="446"/>
      <c r="H2" s="446"/>
      <c r="I2" s="446"/>
      <c r="K2" s="404" t="s">
        <v>322</v>
      </c>
      <c r="L2" s="404"/>
    </row>
    <row r="3" spans="2:12" x14ac:dyDescent="0.25">
      <c r="B3" s="440"/>
      <c r="C3" s="440"/>
      <c r="D3" s="440"/>
      <c r="E3" s="440"/>
      <c r="F3" s="440"/>
      <c r="G3" s="440"/>
      <c r="H3" s="440"/>
      <c r="I3" s="440"/>
      <c r="K3" s="404"/>
      <c r="L3" s="404"/>
    </row>
    <row r="4" spans="2:12" ht="17.25" customHeight="1" x14ac:dyDescent="0.25">
      <c r="B4" s="454" t="s">
        <v>129</v>
      </c>
      <c r="C4" s="419" t="s">
        <v>380</v>
      </c>
      <c r="D4" s="493" t="s">
        <v>379</v>
      </c>
      <c r="E4" s="485"/>
      <c r="F4" s="419" t="s">
        <v>401</v>
      </c>
      <c r="G4" s="493" t="s">
        <v>383</v>
      </c>
      <c r="H4" s="485"/>
      <c r="I4" s="419" t="s">
        <v>384</v>
      </c>
    </row>
    <row r="5" spans="2:12" ht="29.25" customHeight="1" x14ac:dyDescent="0.25">
      <c r="B5" s="454"/>
      <c r="C5" s="421"/>
      <c r="D5" s="12" t="s">
        <v>381</v>
      </c>
      <c r="E5" s="12" t="s">
        <v>382</v>
      </c>
      <c r="F5" s="421"/>
      <c r="G5" s="12" t="s">
        <v>381</v>
      </c>
      <c r="H5" s="12" t="s">
        <v>382</v>
      </c>
      <c r="I5" s="421"/>
    </row>
    <row r="6" spans="2:12" x14ac:dyDescent="0.25">
      <c r="B6" s="39" t="s">
        <v>418</v>
      </c>
      <c r="C6" s="34">
        <v>27</v>
      </c>
      <c r="D6" s="34">
        <v>0</v>
      </c>
      <c r="E6" s="34">
        <v>0</v>
      </c>
      <c r="F6" s="34">
        <v>2</v>
      </c>
      <c r="G6" s="34">
        <v>0</v>
      </c>
      <c r="H6" s="34">
        <v>0</v>
      </c>
      <c r="I6" s="34">
        <v>0</v>
      </c>
    </row>
    <row r="7" spans="2:12" x14ac:dyDescent="0.25">
      <c r="B7" s="39" t="s">
        <v>419</v>
      </c>
      <c r="C7" s="34">
        <v>281</v>
      </c>
      <c r="D7" s="34">
        <v>6</v>
      </c>
      <c r="E7" s="34">
        <v>1</v>
      </c>
      <c r="F7" s="34">
        <v>35</v>
      </c>
      <c r="G7" s="34">
        <v>2</v>
      </c>
      <c r="H7" s="34">
        <v>1</v>
      </c>
      <c r="I7" s="34">
        <v>13</v>
      </c>
    </row>
    <row r="8" spans="2:12" x14ac:dyDescent="0.25">
      <c r="B8" s="39" t="s">
        <v>420</v>
      </c>
      <c r="C8" s="34">
        <v>1047</v>
      </c>
      <c r="D8" s="34">
        <v>15</v>
      </c>
      <c r="E8" s="34">
        <v>15</v>
      </c>
      <c r="F8" s="34">
        <v>468</v>
      </c>
      <c r="G8" s="34">
        <v>0</v>
      </c>
      <c r="H8" s="34">
        <v>7</v>
      </c>
      <c r="I8" s="34">
        <v>35</v>
      </c>
    </row>
    <row r="9" spans="2:12" x14ac:dyDescent="0.25">
      <c r="B9" s="39" t="s">
        <v>403</v>
      </c>
      <c r="C9" s="34">
        <v>984</v>
      </c>
      <c r="D9" s="34">
        <v>19</v>
      </c>
      <c r="E9" s="34">
        <v>30</v>
      </c>
      <c r="F9" s="34">
        <v>556</v>
      </c>
      <c r="G9" s="34">
        <v>14</v>
      </c>
      <c r="H9" s="34">
        <v>25</v>
      </c>
      <c r="I9" s="34">
        <v>213</v>
      </c>
    </row>
    <row r="10" spans="2:12" x14ac:dyDescent="0.25">
      <c r="B10" s="39" t="s">
        <v>468</v>
      </c>
      <c r="C10" s="34">
        <v>804</v>
      </c>
      <c r="D10" s="34">
        <v>11</v>
      </c>
      <c r="E10" s="34">
        <v>19</v>
      </c>
      <c r="F10" s="34">
        <v>564</v>
      </c>
      <c r="G10" s="34">
        <v>19</v>
      </c>
      <c r="H10" s="34">
        <v>18</v>
      </c>
      <c r="I10" s="34">
        <v>172</v>
      </c>
    </row>
    <row r="11" spans="2:12" x14ac:dyDescent="0.25">
      <c r="B11" s="48" t="s">
        <v>457</v>
      </c>
      <c r="C11" s="34">
        <v>258</v>
      </c>
      <c r="D11" s="34">
        <v>0</v>
      </c>
      <c r="E11" s="34">
        <v>2</v>
      </c>
      <c r="F11" s="34">
        <v>98</v>
      </c>
      <c r="G11" s="34">
        <v>4</v>
      </c>
      <c r="H11" s="34">
        <v>26</v>
      </c>
      <c r="I11" s="34">
        <v>97</v>
      </c>
    </row>
    <row r="12" spans="2:12" x14ac:dyDescent="0.25">
      <c r="B12" s="48" t="s">
        <v>490</v>
      </c>
      <c r="C12" s="34">
        <v>223</v>
      </c>
      <c r="D12" s="34">
        <v>1</v>
      </c>
      <c r="E12" s="34">
        <v>0</v>
      </c>
      <c r="F12" s="34">
        <v>35</v>
      </c>
      <c r="G12" s="34">
        <v>1</v>
      </c>
      <c r="H12" s="34">
        <v>15</v>
      </c>
      <c r="I12" s="34">
        <v>78</v>
      </c>
    </row>
    <row r="13" spans="2:12" x14ac:dyDescent="0.25">
      <c r="B13" s="48" t="s">
        <v>906</v>
      </c>
      <c r="C13" s="34">
        <v>182</v>
      </c>
      <c r="D13" s="34">
        <v>0</v>
      </c>
      <c r="E13" s="34">
        <v>0</v>
      </c>
      <c r="F13" s="34">
        <v>9</v>
      </c>
      <c r="G13" s="34">
        <v>0</v>
      </c>
      <c r="H13" s="34">
        <v>3</v>
      </c>
      <c r="I13" s="34">
        <v>12</v>
      </c>
    </row>
    <row r="14" spans="2:12" x14ac:dyDescent="0.25">
      <c r="B14" s="170" t="s">
        <v>19</v>
      </c>
      <c r="C14" s="171">
        <v>3806</v>
      </c>
      <c r="D14" s="171">
        <v>52</v>
      </c>
      <c r="E14" s="171">
        <v>67</v>
      </c>
      <c r="F14" s="171">
        <v>1767</v>
      </c>
      <c r="G14" s="171">
        <v>40</v>
      </c>
      <c r="H14" s="171">
        <v>95</v>
      </c>
      <c r="I14" s="171">
        <v>620</v>
      </c>
    </row>
    <row r="15" spans="2:12" x14ac:dyDescent="0.25">
      <c r="B15" s="19" t="s">
        <v>480</v>
      </c>
      <c r="C15" s="131"/>
      <c r="D15" s="131"/>
      <c r="E15" s="131"/>
      <c r="F15" s="131"/>
      <c r="G15" s="1"/>
      <c r="H15" s="1"/>
      <c r="I15" s="1"/>
    </row>
    <row r="16" spans="2:12" x14ac:dyDescent="0.25">
      <c r="B16" s="19"/>
      <c r="C16" s="131"/>
      <c r="D16" s="131"/>
      <c r="E16" s="131"/>
      <c r="F16" s="131"/>
      <c r="G16" s="1"/>
      <c r="H16" s="1"/>
      <c r="I16" s="1"/>
    </row>
    <row r="17" spans="2:6" x14ac:dyDescent="0.25">
      <c r="B17" s="218"/>
      <c r="C17" s="132"/>
      <c r="D17" s="132"/>
      <c r="E17" s="132"/>
      <c r="F17" s="132"/>
    </row>
    <row r="18" spans="2:6" x14ac:dyDescent="0.25">
      <c r="B18" s="218"/>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x14ac:dyDescent="0.25"/>
  <cols>
    <col min="1" max="1" width="1.85546875" style="43" customWidth="1"/>
    <col min="2" max="2" width="1.85546875" customWidth="1"/>
    <col min="3" max="3" width="28.140625" style="15" customWidth="1"/>
    <col min="10" max="10" width="9.42578125" customWidth="1"/>
    <col min="12" max="12" width="3.7109375" customWidth="1"/>
    <col min="13" max="14" width="7" customWidth="1"/>
  </cols>
  <sheetData>
    <row r="1" spans="3:14" ht="11.25" customHeight="1" x14ac:dyDescent="0.25"/>
    <row r="2" spans="3:14" ht="15" customHeight="1" x14ac:dyDescent="0.25">
      <c r="C2" s="446" t="s">
        <v>1042</v>
      </c>
      <c r="D2" s="446"/>
      <c r="E2" s="446"/>
      <c r="F2" s="446"/>
      <c r="G2" s="446"/>
      <c r="H2" s="446"/>
      <c r="I2" s="446"/>
      <c r="J2" s="446"/>
      <c r="K2" s="446"/>
      <c r="M2" s="404" t="s">
        <v>322</v>
      </c>
      <c r="N2" s="404"/>
    </row>
    <row r="3" spans="3:14" x14ac:dyDescent="0.25">
      <c r="C3" s="440" t="s">
        <v>0</v>
      </c>
      <c r="D3" s="440"/>
      <c r="E3" s="440"/>
      <c r="F3" s="440"/>
      <c r="G3" s="440"/>
      <c r="H3" s="440"/>
      <c r="I3" s="440"/>
      <c r="J3" s="440"/>
      <c r="K3" s="440"/>
      <c r="M3" s="404"/>
      <c r="N3" s="404"/>
    </row>
    <row r="4" spans="3:14" x14ac:dyDescent="0.25">
      <c r="C4" s="454" t="s">
        <v>189</v>
      </c>
      <c r="D4" s="454" t="s">
        <v>190</v>
      </c>
      <c r="E4" s="454"/>
      <c r="F4" s="454"/>
      <c r="G4" s="454"/>
      <c r="H4" s="454" t="s">
        <v>217</v>
      </c>
      <c r="I4" s="454"/>
      <c r="J4" s="454"/>
      <c r="K4" s="454"/>
    </row>
    <row r="5" spans="3:14" ht="25.5" x14ac:dyDescent="0.25">
      <c r="C5" s="454"/>
      <c r="D5" s="18" t="s">
        <v>402</v>
      </c>
      <c r="E5" s="18" t="s">
        <v>191</v>
      </c>
      <c r="F5" s="18" t="s">
        <v>485</v>
      </c>
      <c r="G5" s="18" t="s">
        <v>19</v>
      </c>
      <c r="H5" s="18" t="s">
        <v>402</v>
      </c>
      <c r="I5" s="18" t="s">
        <v>191</v>
      </c>
      <c r="J5" s="18" t="s">
        <v>485</v>
      </c>
      <c r="K5" s="18" t="s">
        <v>19</v>
      </c>
    </row>
    <row r="6" spans="3:14" x14ac:dyDescent="0.25">
      <c r="C6" s="48" t="s">
        <v>192</v>
      </c>
      <c r="D6" s="34">
        <v>506</v>
      </c>
      <c r="E6" s="34">
        <v>293</v>
      </c>
      <c r="F6" s="34">
        <v>97</v>
      </c>
      <c r="G6" s="34">
        <v>896</v>
      </c>
      <c r="H6" s="34">
        <v>240</v>
      </c>
      <c r="I6" s="34">
        <v>144</v>
      </c>
      <c r="J6" s="34">
        <v>44</v>
      </c>
      <c r="K6" s="34">
        <v>428</v>
      </c>
    </row>
    <row r="7" spans="3:14" x14ac:dyDescent="0.25">
      <c r="C7" s="48" t="s">
        <v>193</v>
      </c>
      <c r="D7" s="34">
        <v>515</v>
      </c>
      <c r="E7" s="34">
        <v>219</v>
      </c>
      <c r="F7" s="34">
        <v>87</v>
      </c>
      <c r="G7" s="34">
        <v>821</v>
      </c>
      <c r="H7" s="34">
        <v>226</v>
      </c>
      <c r="I7" s="34">
        <v>108</v>
      </c>
      <c r="J7" s="34">
        <v>31</v>
      </c>
      <c r="K7" s="34">
        <v>365</v>
      </c>
    </row>
    <row r="8" spans="3:14" x14ac:dyDescent="0.25">
      <c r="C8" s="48" t="s">
        <v>194</v>
      </c>
      <c r="D8" s="34">
        <v>444</v>
      </c>
      <c r="E8" s="34">
        <v>157</v>
      </c>
      <c r="F8" s="34">
        <v>42</v>
      </c>
      <c r="G8" s="34">
        <v>643</v>
      </c>
      <c r="H8" s="34">
        <v>208</v>
      </c>
      <c r="I8" s="34">
        <v>77</v>
      </c>
      <c r="J8" s="34">
        <v>19</v>
      </c>
      <c r="K8" s="34">
        <v>304</v>
      </c>
    </row>
    <row r="9" spans="3:14" x14ac:dyDescent="0.25">
      <c r="C9" s="48" t="s">
        <v>195</v>
      </c>
      <c r="D9" s="34">
        <v>380</v>
      </c>
      <c r="E9" s="34">
        <v>141</v>
      </c>
      <c r="F9" s="34">
        <v>54</v>
      </c>
      <c r="G9" s="34">
        <v>575</v>
      </c>
      <c r="H9" s="34">
        <v>200</v>
      </c>
      <c r="I9" s="34">
        <v>74</v>
      </c>
      <c r="J9" s="34">
        <v>22</v>
      </c>
      <c r="K9" s="34">
        <v>296</v>
      </c>
    </row>
    <row r="10" spans="3:14" x14ac:dyDescent="0.25">
      <c r="C10" s="48" t="s">
        <v>196</v>
      </c>
      <c r="D10" s="34">
        <v>157</v>
      </c>
      <c r="E10" s="34">
        <v>90</v>
      </c>
      <c r="F10" s="34">
        <v>24</v>
      </c>
      <c r="G10" s="34">
        <v>271</v>
      </c>
      <c r="H10" s="34">
        <v>70</v>
      </c>
      <c r="I10" s="34">
        <v>40</v>
      </c>
      <c r="J10" s="34">
        <v>11</v>
      </c>
      <c r="K10" s="34">
        <v>121</v>
      </c>
    </row>
    <row r="11" spans="3:14" x14ac:dyDescent="0.25">
      <c r="C11" s="48" t="s">
        <v>197</v>
      </c>
      <c r="D11" s="34">
        <v>452</v>
      </c>
      <c r="E11" s="34">
        <v>237</v>
      </c>
      <c r="F11" s="34">
        <v>95</v>
      </c>
      <c r="G11" s="34">
        <v>784</v>
      </c>
      <c r="H11" s="34">
        <v>185</v>
      </c>
      <c r="I11" s="34">
        <v>112</v>
      </c>
      <c r="J11" s="34">
        <v>51</v>
      </c>
      <c r="K11" s="34">
        <v>348</v>
      </c>
    </row>
    <row r="12" spans="3:14" x14ac:dyDescent="0.25">
      <c r="C12" s="48" t="s">
        <v>198</v>
      </c>
      <c r="D12" s="34">
        <v>243</v>
      </c>
      <c r="E12" s="34">
        <v>43</v>
      </c>
      <c r="F12" s="34">
        <v>28</v>
      </c>
      <c r="G12" s="34">
        <v>314</v>
      </c>
      <c r="H12" s="34">
        <v>134</v>
      </c>
      <c r="I12" s="34">
        <v>19</v>
      </c>
      <c r="J12" s="34">
        <v>17</v>
      </c>
      <c r="K12" s="34">
        <v>170</v>
      </c>
    </row>
    <row r="13" spans="3:14" x14ac:dyDescent="0.25">
      <c r="C13" s="48" t="s">
        <v>199</v>
      </c>
      <c r="D13" s="34">
        <v>80</v>
      </c>
      <c r="E13" s="34">
        <v>35</v>
      </c>
      <c r="F13" s="34">
        <v>12</v>
      </c>
      <c r="G13" s="34">
        <v>127</v>
      </c>
      <c r="H13" s="34">
        <v>35</v>
      </c>
      <c r="I13" s="34">
        <v>20</v>
      </c>
      <c r="J13" s="34">
        <v>6</v>
      </c>
      <c r="K13" s="34">
        <v>61</v>
      </c>
    </row>
    <row r="14" spans="3:14" x14ac:dyDescent="0.25">
      <c r="C14" s="170" t="s">
        <v>393</v>
      </c>
      <c r="D14" s="171">
        <v>2777</v>
      </c>
      <c r="E14" s="171">
        <v>1215</v>
      </c>
      <c r="F14" s="171">
        <v>439</v>
      </c>
      <c r="G14" s="171">
        <v>4431</v>
      </c>
      <c r="H14" s="171">
        <v>1298</v>
      </c>
      <c r="I14" s="171">
        <v>594</v>
      </c>
      <c r="J14" s="171">
        <v>201</v>
      </c>
      <c r="K14" s="171">
        <v>2093</v>
      </c>
    </row>
    <row r="15" spans="3:14" x14ac:dyDescent="0.25">
      <c r="C15" s="170" t="s">
        <v>394</v>
      </c>
      <c r="D15" s="171">
        <v>49</v>
      </c>
      <c r="E15" s="171">
        <v>15</v>
      </c>
      <c r="F15" s="171">
        <v>24</v>
      </c>
      <c r="G15" s="171">
        <v>88</v>
      </c>
      <c r="H15" s="171">
        <v>47</v>
      </c>
      <c r="I15" s="171">
        <v>12</v>
      </c>
      <c r="J15" s="171">
        <v>23</v>
      </c>
      <c r="K15" s="171">
        <v>82</v>
      </c>
    </row>
    <row r="16" spans="3:14" x14ac:dyDescent="0.25">
      <c r="C16" s="170" t="s">
        <v>481</v>
      </c>
      <c r="D16" s="171">
        <v>2826</v>
      </c>
      <c r="E16" s="171">
        <v>1230</v>
      </c>
      <c r="F16" s="171">
        <v>463</v>
      </c>
      <c r="G16" s="171">
        <v>4519</v>
      </c>
      <c r="H16" s="171">
        <v>1345</v>
      </c>
      <c r="I16" s="171">
        <v>606</v>
      </c>
      <c r="J16" s="171">
        <v>224</v>
      </c>
      <c r="K16" s="171">
        <v>2175</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4"/>
  <sheetViews>
    <sheetView showGridLines="0" zoomScaleNormal="100" workbookViewId="0">
      <selection activeCell="R2" sqref="R2:R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7" max="7" width="1.85546875" style="44" customWidth="1"/>
    <col min="8" max="8" width="1.85546875" customWidth="1"/>
    <col min="9" max="9" width="14.140625" style="15"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x14ac:dyDescent="0.25"/>
    <row r="2" spans="2:18" ht="15.75" x14ac:dyDescent="0.25">
      <c r="B2" s="379"/>
      <c r="C2" s="379"/>
      <c r="D2" s="379"/>
      <c r="F2" s="45"/>
      <c r="I2" s="380" t="s">
        <v>1013</v>
      </c>
      <c r="J2" s="380"/>
      <c r="K2" s="380"/>
      <c r="L2" s="380"/>
      <c r="M2" s="380"/>
      <c r="N2" s="380"/>
      <c r="O2" s="380"/>
      <c r="P2" s="380"/>
      <c r="R2" s="382" t="s">
        <v>322</v>
      </c>
    </row>
    <row r="3" spans="2:18" ht="19.5" customHeight="1" x14ac:dyDescent="0.25">
      <c r="I3" s="19"/>
      <c r="J3" s="2"/>
      <c r="K3" s="2"/>
      <c r="L3" s="2"/>
      <c r="M3" s="2"/>
      <c r="N3" s="2"/>
      <c r="O3" s="2"/>
      <c r="P3" s="3" t="s">
        <v>0</v>
      </c>
      <c r="R3" s="382"/>
    </row>
    <row r="4" spans="2:18" ht="15" customHeight="1" x14ac:dyDescent="0.25">
      <c r="I4" s="383" t="s">
        <v>1</v>
      </c>
      <c r="J4" s="384" t="s">
        <v>2</v>
      </c>
      <c r="K4" s="384" t="s">
        <v>3</v>
      </c>
      <c r="L4" s="384" t="s">
        <v>345</v>
      </c>
      <c r="M4" s="384"/>
      <c r="N4" s="384"/>
      <c r="O4" s="384"/>
      <c r="P4" s="384" t="s">
        <v>4</v>
      </c>
    </row>
    <row r="5" spans="2:18" ht="40.5" x14ac:dyDescent="0.25">
      <c r="I5" s="383"/>
      <c r="J5" s="385"/>
      <c r="K5" s="385"/>
      <c r="L5" s="4" t="s">
        <v>5</v>
      </c>
      <c r="M5" s="4" t="s">
        <v>6</v>
      </c>
      <c r="N5" s="4" t="s">
        <v>7</v>
      </c>
      <c r="O5" s="4" t="s">
        <v>8</v>
      </c>
      <c r="P5" s="385"/>
    </row>
    <row r="6" spans="2:18" x14ac:dyDescent="0.25">
      <c r="I6" s="26" t="s">
        <v>9</v>
      </c>
      <c r="J6" s="34">
        <v>0</v>
      </c>
      <c r="K6" s="34">
        <v>37</v>
      </c>
      <c r="L6" s="34">
        <v>1</v>
      </c>
      <c r="M6" s="34">
        <v>0</v>
      </c>
      <c r="N6" s="34">
        <v>0</v>
      </c>
      <c r="O6" s="34">
        <v>0</v>
      </c>
      <c r="P6" s="34">
        <v>36</v>
      </c>
    </row>
    <row r="7" spans="2:18" x14ac:dyDescent="0.25">
      <c r="I7" s="284" t="s">
        <v>10</v>
      </c>
      <c r="J7" s="34">
        <v>36</v>
      </c>
      <c r="K7" s="34">
        <v>707</v>
      </c>
      <c r="L7" s="34">
        <v>95</v>
      </c>
      <c r="M7" s="34">
        <v>0</v>
      </c>
      <c r="N7" s="34">
        <v>18</v>
      </c>
      <c r="O7" s="34">
        <v>91</v>
      </c>
      <c r="P7" s="34">
        <v>539</v>
      </c>
    </row>
    <row r="8" spans="2:18" x14ac:dyDescent="0.25">
      <c r="I8" s="26" t="s">
        <v>11</v>
      </c>
      <c r="J8" s="34">
        <v>539</v>
      </c>
      <c r="K8" s="34">
        <v>1157</v>
      </c>
      <c r="L8" s="34">
        <v>158</v>
      </c>
      <c r="M8" s="243">
        <v>97</v>
      </c>
      <c r="N8" s="34">
        <v>75</v>
      </c>
      <c r="O8" s="34">
        <v>305</v>
      </c>
      <c r="P8" s="34">
        <v>1061</v>
      </c>
    </row>
    <row r="9" spans="2:18" x14ac:dyDescent="0.25">
      <c r="I9" s="26" t="s">
        <v>238</v>
      </c>
      <c r="J9" s="34">
        <v>1061</v>
      </c>
      <c r="K9" s="34">
        <v>1991</v>
      </c>
      <c r="L9" s="34">
        <v>348</v>
      </c>
      <c r="M9" s="243">
        <v>220</v>
      </c>
      <c r="N9" s="34">
        <v>132</v>
      </c>
      <c r="O9" s="34">
        <v>537</v>
      </c>
      <c r="P9" s="34">
        <v>1815</v>
      </c>
    </row>
    <row r="10" spans="2:18" x14ac:dyDescent="0.25">
      <c r="I10" s="26" t="s">
        <v>284</v>
      </c>
      <c r="J10" s="34">
        <v>1815</v>
      </c>
      <c r="K10" s="34">
        <v>536</v>
      </c>
      <c r="L10" s="34">
        <v>92</v>
      </c>
      <c r="M10" s="243">
        <v>168</v>
      </c>
      <c r="N10" s="34">
        <v>119</v>
      </c>
      <c r="O10" s="34">
        <v>349</v>
      </c>
      <c r="P10" s="34">
        <v>1623</v>
      </c>
    </row>
    <row r="11" spans="2:18" x14ac:dyDescent="0.25">
      <c r="I11" s="26" t="s">
        <v>354</v>
      </c>
      <c r="J11" s="34">
        <v>1623</v>
      </c>
      <c r="K11" s="34">
        <v>891</v>
      </c>
      <c r="L11" s="34">
        <v>126</v>
      </c>
      <c r="M11" s="243">
        <v>200</v>
      </c>
      <c r="N11" s="34">
        <v>142</v>
      </c>
      <c r="O11" s="34">
        <v>340</v>
      </c>
      <c r="P11" s="34">
        <v>1706</v>
      </c>
    </row>
    <row r="12" spans="2:18" x14ac:dyDescent="0.25">
      <c r="I12" s="26" t="s">
        <v>403</v>
      </c>
      <c r="J12" s="34">
        <v>1706</v>
      </c>
      <c r="K12" s="34">
        <v>1262</v>
      </c>
      <c r="L12" s="34">
        <v>189</v>
      </c>
      <c r="M12" s="243">
        <v>229</v>
      </c>
      <c r="N12" s="34">
        <v>185</v>
      </c>
      <c r="O12" s="34">
        <v>406</v>
      </c>
      <c r="P12" s="34">
        <v>1959</v>
      </c>
    </row>
    <row r="13" spans="2:18" x14ac:dyDescent="0.25">
      <c r="I13" s="26" t="s">
        <v>441</v>
      </c>
      <c r="J13" s="34">
        <v>1959</v>
      </c>
      <c r="K13" s="34">
        <v>1005</v>
      </c>
      <c r="L13" s="34">
        <v>158</v>
      </c>
      <c r="M13" s="243">
        <v>167</v>
      </c>
      <c r="N13" s="34">
        <v>269</v>
      </c>
      <c r="O13" s="34">
        <v>442</v>
      </c>
      <c r="P13" s="34">
        <v>1928</v>
      </c>
    </row>
    <row r="14" spans="2:18" x14ac:dyDescent="0.25">
      <c r="I14" s="26" t="s">
        <v>457</v>
      </c>
      <c r="J14" s="34">
        <v>1928</v>
      </c>
      <c r="K14" s="34">
        <v>240</v>
      </c>
      <c r="L14" s="34">
        <v>35</v>
      </c>
      <c r="M14" s="243">
        <v>20</v>
      </c>
      <c r="N14" s="34">
        <v>71</v>
      </c>
      <c r="O14" s="34">
        <v>80</v>
      </c>
      <c r="P14" s="34">
        <v>1962</v>
      </c>
    </row>
    <row r="15" spans="2:18" x14ac:dyDescent="0.25">
      <c r="I15" s="78" t="s">
        <v>490</v>
      </c>
      <c r="J15" s="34">
        <v>1962</v>
      </c>
      <c r="K15" s="34">
        <v>209</v>
      </c>
      <c r="L15" s="34">
        <v>24</v>
      </c>
      <c r="M15" s="243">
        <v>20</v>
      </c>
      <c r="N15" s="34">
        <v>57</v>
      </c>
      <c r="O15" s="34">
        <v>81</v>
      </c>
      <c r="P15" s="34">
        <v>1989</v>
      </c>
    </row>
    <row r="16" spans="2:18" x14ac:dyDescent="0.25">
      <c r="I16" s="78" t="s">
        <v>584</v>
      </c>
      <c r="J16" s="34">
        <v>1989</v>
      </c>
      <c r="K16" s="34">
        <v>140</v>
      </c>
      <c r="L16" s="34">
        <v>10</v>
      </c>
      <c r="M16" s="243">
        <v>9</v>
      </c>
      <c r="N16" s="34">
        <v>51</v>
      </c>
      <c r="O16" s="34">
        <v>76</v>
      </c>
      <c r="P16" s="34">
        <v>1983</v>
      </c>
    </row>
    <row r="17" spans="9:18" x14ac:dyDescent="0.25">
      <c r="I17" s="285" t="s">
        <v>12</v>
      </c>
      <c r="J17" s="286" t="s">
        <v>13</v>
      </c>
      <c r="K17" s="286">
        <v>8175</v>
      </c>
      <c r="L17" s="286">
        <v>1236</v>
      </c>
      <c r="M17" s="286">
        <v>1130</v>
      </c>
      <c r="N17" s="286">
        <v>1119</v>
      </c>
      <c r="O17" s="286">
        <v>2707</v>
      </c>
      <c r="P17" s="286">
        <v>1983</v>
      </c>
    </row>
    <row r="18" spans="9:18" ht="52.5" customHeight="1" x14ac:dyDescent="0.25">
      <c r="I18" s="381" t="s">
        <v>491</v>
      </c>
      <c r="J18" s="381"/>
      <c r="K18" s="381"/>
      <c r="L18" s="381"/>
      <c r="M18" s="381"/>
      <c r="N18" s="381"/>
      <c r="O18" s="381"/>
      <c r="P18" s="381"/>
    </row>
    <row r="19" spans="9:18" x14ac:dyDescent="0.25">
      <c r="I19" s="377"/>
      <c r="J19" s="377"/>
      <c r="K19" s="377"/>
      <c r="L19" s="377"/>
      <c r="M19" s="377"/>
      <c r="N19" s="377"/>
      <c r="O19" s="241"/>
      <c r="P19" s="241"/>
    </row>
    <row r="20" spans="9:18" ht="15" customHeight="1" x14ac:dyDescent="0.25">
      <c r="I20" s="378"/>
      <c r="J20" s="378"/>
      <c r="K20" s="378"/>
      <c r="L20" s="378"/>
      <c r="M20" s="378"/>
      <c r="N20" s="378"/>
      <c r="O20" s="378"/>
      <c r="P20" s="378"/>
    </row>
    <row r="22" spans="9:18" x14ac:dyDescent="0.25">
      <c r="I22" s="72"/>
      <c r="J22" s="73"/>
      <c r="K22" s="73"/>
      <c r="L22" s="73"/>
      <c r="M22" s="73"/>
      <c r="N22" s="73"/>
      <c r="O22" s="73"/>
      <c r="P22" s="73"/>
    </row>
    <row r="23" spans="9:18" ht="15" customHeight="1" x14ac:dyDescent="0.25">
      <c r="I23" s="72"/>
      <c r="J23" s="72"/>
      <c r="K23" s="72"/>
      <c r="L23" s="72"/>
      <c r="M23" s="72"/>
      <c r="N23" s="72"/>
      <c r="O23" s="72"/>
      <c r="P23" s="72"/>
      <c r="Q23" s="141"/>
      <c r="R23" s="141"/>
    </row>
    <row r="24" spans="9:18" ht="15" customHeight="1" x14ac:dyDescent="0.25">
      <c r="I24" s="72"/>
      <c r="J24" s="72"/>
      <c r="K24" s="72"/>
      <c r="L24" s="72"/>
      <c r="M24" s="72"/>
      <c r="N24" s="72"/>
      <c r="O24" s="72"/>
      <c r="P24" s="72"/>
      <c r="Q24" s="141"/>
      <c r="R24" s="141"/>
    </row>
    <row r="25" spans="9:18" x14ac:dyDescent="0.25">
      <c r="I25" s="72"/>
      <c r="J25" s="72"/>
      <c r="K25" s="72"/>
      <c r="L25" s="72"/>
      <c r="M25" s="72"/>
      <c r="N25" s="72"/>
      <c r="O25" s="72"/>
      <c r="P25" s="72"/>
      <c r="Q25" s="141">
        <f>1514/3247*100</f>
        <v>46.627656298121344</v>
      </c>
      <c r="R25" s="141"/>
    </row>
    <row r="26" spans="9:18" x14ac:dyDescent="0.25">
      <c r="I26" s="72"/>
      <c r="J26" s="72"/>
      <c r="K26" s="72"/>
      <c r="L26" s="72"/>
      <c r="M26" s="72"/>
      <c r="N26" s="72"/>
      <c r="O26" s="72"/>
      <c r="P26" s="72"/>
      <c r="Q26" s="141" t="s">
        <v>8</v>
      </c>
      <c r="R26" s="141"/>
    </row>
    <row r="27" spans="9:18" x14ac:dyDescent="0.25">
      <c r="I27" s="72"/>
      <c r="J27" s="72"/>
      <c r="K27" s="72"/>
      <c r="L27" s="72"/>
      <c r="M27" s="72"/>
      <c r="N27" s="72"/>
      <c r="O27" s="72"/>
      <c r="P27" s="72"/>
      <c r="Q27" s="142">
        <v>46.627656298121344</v>
      </c>
      <c r="R27" s="141"/>
    </row>
    <row r="28" spans="9:18" x14ac:dyDescent="0.25">
      <c r="I28" s="72"/>
      <c r="J28" s="72"/>
      <c r="K28" s="72"/>
      <c r="L28" s="72"/>
      <c r="M28" s="72"/>
      <c r="N28" s="72"/>
      <c r="O28" s="72"/>
      <c r="P28" s="72"/>
      <c r="Q28" s="141"/>
      <c r="R28" s="141"/>
    </row>
    <row r="29" spans="9:18" x14ac:dyDescent="0.25">
      <c r="I29" s="72"/>
      <c r="J29" s="72"/>
      <c r="K29" s="72"/>
      <c r="L29" s="72"/>
      <c r="M29" s="72"/>
      <c r="N29" s="72"/>
      <c r="O29" s="72"/>
      <c r="P29" s="72"/>
      <c r="Q29" s="141"/>
      <c r="R29" s="141"/>
    </row>
    <row r="30" spans="9:18" x14ac:dyDescent="0.25">
      <c r="I30" s="72"/>
      <c r="J30" s="72"/>
      <c r="K30" s="72"/>
      <c r="L30" s="72"/>
      <c r="M30" s="72"/>
      <c r="N30" s="72"/>
      <c r="O30" s="72"/>
      <c r="P30" s="72"/>
      <c r="Q30" s="141"/>
      <c r="R30" s="141"/>
    </row>
    <row r="31" spans="9:18" x14ac:dyDescent="0.25">
      <c r="I31" s="72"/>
      <c r="J31" s="72"/>
      <c r="K31" s="72"/>
      <c r="L31" s="72"/>
      <c r="M31" s="72"/>
      <c r="N31" s="72"/>
      <c r="O31" s="72"/>
      <c r="P31" s="72"/>
      <c r="Q31" s="141"/>
      <c r="R31" s="141"/>
    </row>
    <row r="32" spans="9:18" x14ac:dyDescent="0.25">
      <c r="I32" s="72"/>
      <c r="J32" s="72"/>
      <c r="K32" s="72"/>
      <c r="L32" s="72"/>
      <c r="M32" s="72"/>
      <c r="N32" s="72"/>
      <c r="O32" s="72"/>
      <c r="P32" s="72"/>
      <c r="Q32" s="141"/>
      <c r="R32" s="141"/>
    </row>
    <row r="33" spans="9:18" x14ac:dyDescent="0.25">
      <c r="I33" s="72"/>
      <c r="J33" s="72"/>
      <c r="K33" s="72"/>
      <c r="L33" s="72"/>
      <c r="M33" s="72"/>
      <c r="N33" s="72"/>
      <c r="O33" s="72"/>
      <c r="P33" s="72"/>
      <c r="Q33" s="141"/>
      <c r="R33" s="141"/>
    </row>
    <row r="34" spans="9:18" x14ac:dyDescent="0.25">
      <c r="I34" s="72"/>
      <c r="J34" s="72"/>
      <c r="K34" s="72"/>
      <c r="L34" s="72"/>
      <c r="M34" s="72"/>
      <c r="N34" s="72"/>
      <c r="O34" s="72"/>
      <c r="P34" s="72"/>
      <c r="Q34" s="141"/>
      <c r="R34" s="141"/>
    </row>
    <row r="35" spans="9:18" x14ac:dyDescent="0.25">
      <c r="I35" s="72"/>
      <c r="J35" s="72"/>
      <c r="K35" s="72"/>
      <c r="L35" s="72"/>
      <c r="M35" s="72"/>
      <c r="N35" s="72"/>
      <c r="O35" s="72"/>
      <c r="P35" s="72"/>
      <c r="Q35" s="141"/>
      <c r="R35" s="141"/>
    </row>
    <row r="36" spans="9:18" x14ac:dyDescent="0.25">
      <c r="I36" s="72"/>
      <c r="J36" s="72"/>
      <c r="K36" s="72"/>
      <c r="L36" s="72"/>
      <c r="M36" s="72"/>
      <c r="N36" s="72"/>
      <c r="O36" s="72"/>
      <c r="P36" s="72"/>
      <c r="Q36" s="141"/>
      <c r="R36" s="141"/>
    </row>
    <row r="37" spans="9:18" x14ac:dyDescent="0.25">
      <c r="I37" s="72"/>
      <c r="J37" s="72"/>
      <c r="K37" s="72"/>
      <c r="L37" s="72"/>
      <c r="M37" s="72"/>
      <c r="N37" s="72"/>
      <c r="O37" s="72"/>
      <c r="P37" s="72"/>
      <c r="Q37" s="141"/>
      <c r="R37" s="141"/>
    </row>
    <row r="38" spans="9:18" x14ac:dyDescent="0.25">
      <c r="I38" s="72"/>
      <c r="J38" s="72"/>
      <c r="K38" s="72"/>
      <c r="L38" s="72"/>
      <c r="M38" s="72"/>
      <c r="N38" s="72"/>
      <c r="O38" s="72"/>
      <c r="P38" s="72"/>
      <c r="Q38" s="141"/>
      <c r="R38" s="141"/>
    </row>
    <row r="39" spans="9:18" x14ac:dyDescent="0.25">
      <c r="I39" s="72"/>
      <c r="J39" s="72"/>
      <c r="K39" s="72"/>
      <c r="L39" s="72"/>
      <c r="M39" s="72"/>
      <c r="N39" s="72"/>
      <c r="O39" s="72"/>
      <c r="P39" s="72"/>
      <c r="Q39" s="141"/>
      <c r="R39" s="141"/>
    </row>
    <row r="40" spans="9:18" x14ac:dyDescent="0.25">
      <c r="I40" s="72"/>
      <c r="J40" s="72"/>
      <c r="K40" s="72"/>
      <c r="L40" s="72"/>
      <c r="M40" s="72"/>
      <c r="N40" s="72"/>
      <c r="O40" s="72"/>
      <c r="P40" s="72"/>
      <c r="Q40" s="141"/>
      <c r="R40" s="141"/>
    </row>
    <row r="41" spans="9:18" x14ac:dyDescent="0.25">
      <c r="I41" s="72"/>
      <c r="J41" s="72"/>
      <c r="K41" s="72"/>
      <c r="L41" s="72"/>
      <c r="M41" s="72"/>
      <c r="N41" s="72"/>
      <c r="O41" s="72"/>
      <c r="P41" s="72"/>
      <c r="Q41" s="141"/>
      <c r="R41" s="141"/>
    </row>
    <row r="42" spans="9:18" x14ac:dyDescent="0.25">
      <c r="I42" s="72"/>
      <c r="J42" s="72"/>
      <c r="K42" s="72"/>
      <c r="L42" s="72"/>
      <c r="M42" s="72"/>
      <c r="N42" s="72"/>
      <c r="O42" s="72"/>
      <c r="P42" s="72"/>
      <c r="Q42" s="141"/>
      <c r="R42" s="141"/>
    </row>
    <row r="43" spans="9:18" x14ac:dyDescent="0.25">
      <c r="I43" s="72"/>
      <c r="J43" s="72"/>
      <c r="K43" s="72"/>
      <c r="L43" s="72"/>
      <c r="M43" s="72"/>
      <c r="N43" s="72"/>
      <c r="O43" s="72"/>
      <c r="P43" s="72"/>
      <c r="Q43" s="141"/>
      <c r="R43" s="141"/>
    </row>
    <row r="44" spans="9:18" x14ac:dyDescent="0.25">
      <c r="I44" s="72"/>
      <c r="J44" s="72"/>
      <c r="K44" s="72"/>
      <c r="L44" s="72"/>
      <c r="M44" s="72"/>
      <c r="N44" s="72"/>
      <c r="O44" s="72"/>
      <c r="P44" s="72"/>
      <c r="Q44" s="141"/>
      <c r="R44" s="141"/>
    </row>
    <row r="45" spans="9:18" x14ac:dyDescent="0.25">
      <c r="I45" s="72"/>
      <c r="J45" s="72"/>
      <c r="K45" s="72"/>
      <c r="L45" s="72"/>
      <c r="M45" s="72"/>
      <c r="N45" s="72"/>
      <c r="O45" s="72"/>
      <c r="P45" s="72"/>
      <c r="Q45" s="141"/>
      <c r="R45" s="141"/>
    </row>
    <row r="46" spans="9:18" x14ac:dyDescent="0.25">
      <c r="I46" s="203"/>
      <c r="J46" s="202"/>
      <c r="K46" s="202"/>
      <c r="L46" s="202"/>
      <c r="M46" s="202"/>
      <c r="N46" s="202"/>
      <c r="O46" s="202"/>
      <c r="P46" s="202"/>
      <c r="Q46" s="141"/>
      <c r="R46" s="141"/>
    </row>
    <row r="47" spans="9:18" x14ac:dyDescent="0.25">
      <c r="I47" s="140"/>
      <c r="J47" s="141"/>
      <c r="K47" s="141"/>
      <c r="L47" s="141"/>
      <c r="M47" s="141"/>
      <c r="N47" s="141"/>
      <c r="O47" s="141"/>
      <c r="P47" s="141"/>
      <c r="Q47" s="141"/>
      <c r="R47" s="141"/>
    </row>
    <row r="48" spans="9:18" x14ac:dyDescent="0.25">
      <c r="I48" s="140"/>
      <c r="J48" s="141"/>
      <c r="K48" s="141"/>
      <c r="L48" s="141"/>
      <c r="M48" s="141"/>
      <c r="N48" s="141"/>
      <c r="O48" s="141"/>
      <c r="P48" s="141"/>
      <c r="Q48" s="141"/>
      <c r="R48" s="141"/>
    </row>
    <row r="49" spans="9:18" x14ac:dyDescent="0.25">
      <c r="I49" s="140"/>
      <c r="J49" s="141"/>
      <c r="K49" s="141"/>
      <c r="L49" s="141"/>
      <c r="M49" s="141"/>
      <c r="N49" s="141"/>
      <c r="O49" s="141"/>
      <c r="P49" s="141"/>
      <c r="Q49" s="141"/>
      <c r="R49" s="141"/>
    </row>
    <row r="50" spans="9:18" x14ac:dyDescent="0.25">
      <c r="I50" s="140"/>
      <c r="J50" s="141"/>
      <c r="K50" s="141"/>
      <c r="L50" s="141"/>
      <c r="M50" s="141"/>
      <c r="N50" s="141"/>
      <c r="O50" s="141"/>
      <c r="P50" s="141"/>
      <c r="Q50" s="141"/>
      <c r="R50" s="141"/>
    </row>
    <row r="51" spans="9:18" x14ac:dyDescent="0.25">
      <c r="I51" s="140"/>
      <c r="J51" s="141"/>
      <c r="K51" s="141"/>
      <c r="L51" s="141"/>
      <c r="M51" s="141"/>
      <c r="N51" s="141"/>
      <c r="O51" s="141"/>
      <c r="P51" s="141"/>
      <c r="Q51" s="141"/>
      <c r="R51" s="141"/>
    </row>
    <row r="52" spans="9:18" x14ac:dyDescent="0.25">
      <c r="I52" s="140"/>
      <c r="J52" s="141"/>
      <c r="K52" s="141"/>
      <c r="L52" s="141"/>
      <c r="M52" s="141"/>
      <c r="N52" s="141"/>
      <c r="O52" s="141"/>
      <c r="P52" s="141"/>
      <c r="Q52" s="141"/>
      <c r="R52" s="141"/>
    </row>
    <row r="53" spans="9:18" x14ac:dyDescent="0.25">
      <c r="I53" s="140"/>
      <c r="J53" s="141"/>
      <c r="K53" s="141"/>
      <c r="L53" s="141"/>
      <c r="M53" s="141"/>
      <c r="N53" s="141"/>
      <c r="O53" s="141"/>
      <c r="P53" s="141"/>
      <c r="Q53" s="141"/>
      <c r="R53" s="141"/>
    </row>
    <row r="54" spans="9:18" x14ac:dyDescent="0.25">
      <c r="I54" s="140"/>
      <c r="J54" s="141"/>
      <c r="K54" s="141"/>
      <c r="L54" s="141"/>
      <c r="M54" s="141"/>
      <c r="N54" s="141"/>
      <c r="O54" s="141"/>
      <c r="P54" s="141"/>
      <c r="Q54" s="141"/>
      <c r="R54" s="141"/>
    </row>
    <row r="55" spans="9:18" x14ac:dyDescent="0.25">
      <c r="I55" s="140"/>
      <c r="J55" s="141"/>
      <c r="K55" s="141"/>
      <c r="L55" s="141"/>
      <c r="M55" s="141"/>
      <c r="N55" s="141"/>
      <c r="O55" s="141"/>
      <c r="P55" s="141"/>
      <c r="Q55" s="141"/>
      <c r="R55" s="141"/>
    </row>
    <row r="56" spans="9:18" x14ac:dyDescent="0.25">
      <c r="I56" s="140"/>
      <c r="J56" s="141"/>
      <c r="K56" s="141"/>
      <c r="L56" s="141"/>
      <c r="M56" s="141"/>
      <c r="N56" s="141"/>
      <c r="O56" s="141"/>
      <c r="P56" s="141"/>
      <c r="Q56" s="141"/>
      <c r="R56" s="141"/>
    </row>
    <row r="57" spans="9:18" x14ac:dyDescent="0.25">
      <c r="I57" s="140"/>
      <c r="J57" s="141"/>
      <c r="K57" s="141"/>
      <c r="L57" s="141"/>
      <c r="M57" s="141"/>
      <c r="N57" s="141"/>
      <c r="O57" s="141"/>
      <c r="P57" s="141"/>
      <c r="Q57" s="141"/>
      <c r="R57" s="141"/>
    </row>
    <row r="58" spans="9:18" x14ac:dyDescent="0.25">
      <c r="I58" s="140"/>
      <c r="J58" s="141"/>
      <c r="K58" s="141"/>
      <c r="L58" s="141"/>
      <c r="M58" s="141"/>
      <c r="N58" s="141"/>
      <c r="O58" s="141"/>
      <c r="P58" s="141"/>
      <c r="Q58" s="141"/>
      <c r="R58" s="141"/>
    </row>
    <row r="59" spans="9:18" x14ac:dyDescent="0.25">
      <c r="I59" s="140"/>
      <c r="J59" s="141"/>
      <c r="K59" s="141"/>
      <c r="L59" s="141"/>
      <c r="M59" s="141"/>
      <c r="N59" s="141"/>
      <c r="O59" s="141"/>
      <c r="P59" s="141"/>
      <c r="Q59" s="141"/>
      <c r="R59" s="141"/>
    </row>
    <row r="60" spans="9:18" x14ac:dyDescent="0.25">
      <c r="I60" s="140"/>
      <c r="J60" s="141"/>
      <c r="K60" s="141"/>
      <c r="L60" s="141"/>
      <c r="M60" s="141"/>
      <c r="N60" s="141"/>
      <c r="O60" s="141"/>
      <c r="P60" s="141"/>
      <c r="Q60" s="141"/>
      <c r="R60" s="141"/>
    </row>
    <row r="61" spans="9:18" x14ac:dyDescent="0.25">
      <c r="I61" s="140"/>
      <c r="J61" s="141"/>
      <c r="K61" s="141"/>
      <c r="L61" s="141"/>
      <c r="M61" s="141"/>
      <c r="N61" s="141"/>
      <c r="O61" s="141"/>
      <c r="P61" s="141"/>
      <c r="Q61" s="141"/>
      <c r="R61" s="141"/>
    </row>
    <row r="62" spans="9:18" x14ac:dyDescent="0.25">
      <c r="I62" s="140"/>
      <c r="J62" s="141"/>
      <c r="K62" s="141"/>
      <c r="L62" s="141"/>
      <c r="M62" s="141"/>
      <c r="N62" s="141"/>
      <c r="O62" s="141"/>
      <c r="P62" s="141"/>
      <c r="Q62" s="141"/>
      <c r="R62" s="141"/>
    </row>
    <row r="63" spans="9:18" x14ac:dyDescent="0.25">
      <c r="I63" s="140"/>
      <c r="J63" s="141"/>
      <c r="K63" s="141"/>
      <c r="L63" s="141"/>
      <c r="M63" s="141"/>
      <c r="N63" s="141"/>
      <c r="O63" s="141"/>
      <c r="P63" s="141"/>
      <c r="Q63" s="141"/>
      <c r="R63" s="141"/>
    </row>
    <row r="64" spans="9:18" x14ac:dyDescent="0.25">
      <c r="I64" s="140"/>
      <c r="J64" s="141"/>
      <c r="K64" s="141"/>
      <c r="L64" s="141"/>
      <c r="M64" s="141"/>
      <c r="N64" s="141"/>
      <c r="O64" s="141"/>
      <c r="P64" s="141"/>
      <c r="Q64" s="141"/>
      <c r="R64" s="141"/>
    </row>
  </sheetData>
  <mergeCells count="11">
    <mergeCell ref="R2:R3"/>
    <mergeCell ref="I4:I5"/>
    <mergeCell ref="J4:J5"/>
    <mergeCell ref="K4:K5"/>
    <mergeCell ref="L4:O4"/>
    <mergeCell ref="P4:P5"/>
    <mergeCell ref="I19:N19"/>
    <mergeCell ref="I20:P20"/>
    <mergeCell ref="B2:D2"/>
    <mergeCell ref="I2:P2"/>
    <mergeCell ref="I18:P18"/>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2"/>
  <sheetViews>
    <sheetView showGridLines="0" workbookViewId="0">
      <selection activeCell="J2" sqref="J2:K3"/>
    </sheetView>
  </sheetViews>
  <sheetFormatPr defaultRowHeight="15" x14ac:dyDescent="0.25"/>
  <cols>
    <col min="1" max="1" width="1.85546875" customWidth="1"/>
    <col min="2" max="2" width="20.85546875" style="15"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18" t="s">
        <v>1043</v>
      </c>
      <c r="C2" s="418"/>
      <c r="D2" s="418"/>
      <c r="E2" s="418"/>
      <c r="F2" s="418"/>
      <c r="G2" s="418"/>
      <c r="H2" s="418"/>
      <c r="J2" s="404" t="s">
        <v>322</v>
      </c>
      <c r="K2" s="404"/>
    </row>
    <row r="3" spans="2:11" x14ac:dyDescent="0.25">
      <c r="B3" s="28"/>
      <c r="C3" s="27"/>
      <c r="D3" s="27"/>
      <c r="E3" s="2"/>
      <c r="F3" s="2"/>
      <c r="G3" s="2"/>
      <c r="H3" s="3" t="s">
        <v>0</v>
      </c>
      <c r="J3" s="404"/>
      <c r="K3" s="404"/>
    </row>
    <row r="4" spans="2:11" x14ac:dyDescent="0.25">
      <c r="B4" s="454" t="s">
        <v>200</v>
      </c>
      <c r="C4" s="419" t="s">
        <v>201</v>
      </c>
      <c r="D4" s="419" t="s">
        <v>202</v>
      </c>
      <c r="E4" s="454" t="s">
        <v>203</v>
      </c>
      <c r="F4" s="454"/>
      <c r="G4" s="454"/>
      <c r="H4" s="419" t="s">
        <v>204</v>
      </c>
    </row>
    <row r="5" spans="2:11" ht="25.5" x14ac:dyDescent="0.25">
      <c r="B5" s="419"/>
      <c r="C5" s="420"/>
      <c r="D5" s="420"/>
      <c r="E5" s="18" t="s">
        <v>205</v>
      </c>
      <c r="F5" s="18" t="s">
        <v>369</v>
      </c>
      <c r="G5" s="18" t="s">
        <v>206</v>
      </c>
      <c r="H5" s="420"/>
    </row>
    <row r="6" spans="2:11" x14ac:dyDescent="0.25">
      <c r="B6" s="74" t="s">
        <v>482</v>
      </c>
      <c r="C6" s="34">
        <v>0</v>
      </c>
      <c r="D6" s="34">
        <v>977</v>
      </c>
      <c r="E6" s="34">
        <v>0</v>
      </c>
      <c r="F6" s="34">
        <v>0</v>
      </c>
      <c r="G6" s="34">
        <v>0</v>
      </c>
      <c r="H6" s="34">
        <v>977</v>
      </c>
    </row>
    <row r="7" spans="2:11" x14ac:dyDescent="0.25">
      <c r="B7" s="81" t="s">
        <v>483</v>
      </c>
      <c r="C7" s="34">
        <v>0</v>
      </c>
      <c r="D7" s="34">
        <v>96</v>
      </c>
      <c r="E7" s="34">
        <v>0</v>
      </c>
      <c r="F7" s="34">
        <v>0</v>
      </c>
      <c r="G7" s="34">
        <v>0</v>
      </c>
      <c r="H7" s="34">
        <v>96</v>
      </c>
    </row>
    <row r="8" spans="2:11" x14ac:dyDescent="0.25">
      <c r="B8" s="42" t="s">
        <v>416</v>
      </c>
      <c r="C8" s="34">
        <v>96</v>
      </c>
      <c r="D8" s="34">
        <v>1716</v>
      </c>
      <c r="E8" s="34">
        <v>0</v>
      </c>
      <c r="F8" s="34">
        <v>0</v>
      </c>
      <c r="G8" s="34">
        <v>0</v>
      </c>
      <c r="H8" s="34">
        <v>1812</v>
      </c>
    </row>
    <row r="9" spans="2:11" x14ac:dyDescent="0.25">
      <c r="B9" s="42" t="s">
        <v>417</v>
      </c>
      <c r="C9" s="34">
        <v>1812</v>
      </c>
      <c r="D9" s="34">
        <v>648</v>
      </c>
      <c r="E9" s="34">
        <v>4</v>
      </c>
      <c r="F9" s="34">
        <v>0</v>
      </c>
      <c r="G9" s="34">
        <v>0</v>
      </c>
      <c r="H9" s="34">
        <v>2456</v>
      </c>
    </row>
    <row r="10" spans="2:11" x14ac:dyDescent="0.25">
      <c r="B10" s="37" t="s">
        <v>418</v>
      </c>
      <c r="C10" s="34">
        <v>2456</v>
      </c>
      <c r="D10" s="34">
        <v>554</v>
      </c>
      <c r="E10" s="34">
        <v>0</v>
      </c>
      <c r="F10" s="34">
        <v>1</v>
      </c>
      <c r="G10" s="34">
        <v>5</v>
      </c>
      <c r="H10" s="34">
        <v>3004</v>
      </c>
    </row>
    <row r="11" spans="2:11" x14ac:dyDescent="0.25">
      <c r="B11" s="37" t="s">
        <v>419</v>
      </c>
      <c r="C11" s="34">
        <v>3004</v>
      </c>
      <c r="D11" s="34">
        <v>506</v>
      </c>
      <c r="E11" s="34">
        <v>0</v>
      </c>
      <c r="F11" s="34">
        <v>1</v>
      </c>
      <c r="G11" s="34">
        <v>5</v>
      </c>
      <c r="H11" s="34">
        <v>3504</v>
      </c>
    </row>
    <row r="12" spans="2:11" x14ac:dyDescent="0.25">
      <c r="B12" s="37" t="s">
        <v>420</v>
      </c>
      <c r="C12" s="34">
        <v>3504</v>
      </c>
      <c r="D12" s="34">
        <v>549</v>
      </c>
      <c r="E12" s="34">
        <v>1</v>
      </c>
      <c r="F12" s="34">
        <v>0</v>
      </c>
      <c r="G12" s="34">
        <v>8</v>
      </c>
      <c r="H12" s="34">
        <v>4044</v>
      </c>
    </row>
    <row r="13" spans="2:11" x14ac:dyDescent="0.25">
      <c r="B13" s="39" t="s">
        <v>421</v>
      </c>
      <c r="C13" s="34">
        <v>4044</v>
      </c>
      <c r="D13" s="34">
        <v>209</v>
      </c>
      <c r="E13" s="34">
        <v>2</v>
      </c>
      <c r="F13" s="34">
        <v>0</v>
      </c>
      <c r="G13" s="34">
        <v>5</v>
      </c>
      <c r="H13" s="34">
        <v>4246</v>
      </c>
    </row>
    <row r="14" spans="2:11" x14ac:dyDescent="0.25">
      <c r="B14" s="39" t="s">
        <v>484</v>
      </c>
      <c r="C14" s="34">
        <v>4246</v>
      </c>
      <c r="D14" s="34">
        <v>116</v>
      </c>
      <c r="E14" s="34">
        <v>3</v>
      </c>
      <c r="F14" s="34">
        <v>0</v>
      </c>
      <c r="G14" s="34">
        <v>7</v>
      </c>
      <c r="H14" s="34">
        <v>4352</v>
      </c>
    </row>
    <row r="15" spans="2:11" x14ac:dyDescent="0.25">
      <c r="B15" s="39" t="s">
        <v>457</v>
      </c>
      <c r="C15" s="34">
        <v>4352</v>
      </c>
      <c r="D15" s="34">
        <v>41</v>
      </c>
      <c r="E15" s="34">
        <v>0</v>
      </c>
      <c r="F15" s="34">
        <v>0</v>
      </c>
      <c r="G15" s="34">
        <v>2</v>
      </c>
      <c r="H15" s="34">
        <v>4391</v>
      </c>
    </row>
    <row r="16" spans="2:11" x14ac:dyDescent="0.25">
      <c r="B16" s="39" t="s">
        <v>492</v>
      </c>
      <c r="C16" s="34">
        <v>4391</v>
      </c>
      <c r="D16" s="34">
        <v>36</v>
      </c>
      <c r="E16" s="34">
        <v>1</v>
      </c>
      <c r="F16" s="34">
        <v>0</v>
      </c>
      <c r="G16" s="34">
        <v>1</v>
      </c>
      <c r="H16" s="34">
        <v>4425</v>
      </c>
    </row>
    <row r="17" spans="2:8" x14ac:dyDescent="0.25">
      <c r="B17" s="39" t="s">
        <v>906</v>
      </c>
      <c r="C17" s="34">
        <v>4425</v>
      </c>
      <c r="D17" s="34">
        <v>33</v>
      </c>
      <c r="E17" s="34">
        <v>4</v>
      </c>
      <c r="F17" s="34">
        <v>22</v>
      </c>
      <c r="G17" s="34">
        <v>1</v>
      </c>
      <c r="H17" s="34">
        <v>4431</v>
      </c>
    </row>
    <row r="18" spans="2:8" x14ac:dyDescent="0.25">
      <c r="B18" s="194" t="s">
        <v>393</v>
      </c>
      <c r="C18" s="195" t="s">
        <v>13</v>
      </c>
      <c r="D18" s="195">
        <v>4504</v>
      </c>
      <c r="E18" s="195">
        <v>15</v>
      </c>
      <c r="F18" s="195">
        <v>24</v>
      </c>
      <c r="G18" s="195">
        <v>34</v>
      </c>
      <c r="H18" s="195">
        <v>4431</v>
      </c>
    </row>
    <row r="19" spans="2:8" x14ac:dyDescent="0.25">
      <c r="B19" s="194" t="s">
        <v>394</v>
      </c>
      <c r="C19" s="195" t="s">
        <v>13</v>
      </c>
      <c r="D19" s="195">
        <v>88</v>
      </c>
      <c r="E19" s="195">
        <v>0</v>
      </c>
      <c r="F19" s="195">
        <v>0</v>
      </c>
      <c r="G19" s="195">
        <v>0</v>
      </c>
      <c r="H19" s="195">
        <v>88</v>
      </c>
    </row>
    <row r="20" spans="2:8" x14ac:dyDescent="0.25">
      <c r="B20" s="194" t="s">
        <v>481</v>
      </c>
      <c r="C20" s="195" t="s">
        <v>13</v>
      </c>
      <c r="D20" s="195">
        <v>4592</v>
      </c>
      <c r="E20" s="195">
        <v>15</v>
      </c>
      <c r="F20" s="195">
        <v>24</v>
      </c>
      <c r="G20" s="195">
        <v>34</v>
      </c>
      <c r="H20" s="195">
        <v>4519</v>
      </c>
    </row>
    <row r="21" spans="2:8" ht="18.75" customHeight="1" x14ac:dyDescent="0.25">
      <c r="B21" s="130" t="s">
        <v>385</v>
      </c>
      <c r="C21" s="19"/>
      <c r="D21" s="19"/>
      <c r="E21" s="19"/>
      <c r="F21" s="19"/>
      <c r="G21" s="19"/>
      <c r="H21" s="2"/>
    </row>
    <row r="22" spans="2:8" x14ac:dyDescent="0.25">
      <c r="B22" s="19"/>
      <c r="C22" s="2"/>
      <c r="D22" s="2"/>
      <c r="E22" s="2"/>
      <c r="F22" s="2"/>
      <c r="G22" s="2"/>
      <c r="H22"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5" customWidth="1"/>
    <col min="3" max="5" width="13.7109375" customWidth="1"/>
    <col min="6" max="6" width="4.42578125" customWidth="1"/>
    <col min="7" max="8" width="6.140625" customWidth="1"/>
  </cols>
  <sheetData>
    <row r="1" spans="2:8" ht="11.25" customHeight="1" x14ac:dyDescent="0.25"/>
    <row r="2" spans="2:8" ht="15" customHeight="1" x14ac:dyDescent="0.25">
      <c r="B2" s="418" t="s">
        <v>1044</v>
      </c>
      <c r="C2" s="418"/>
      <c r="D2" s="418"/>
      <c r="E2" s="418"/>
      <c r="G2" s="404" t="s">
        <v>322</v>
      </c>
      <c r="H2" s="404"/>
    </row>
    <row r="3" spans="2:8" ht="15.75" x14ac:dyDescent="0.25">
      <c r="B3" s="29"/>
      <c r="C3" s="1"/>
      <c r="D3" s="1"/>
      <c r="E3" s="1"/>
      <c r="G3" s="404"/>
      <c r="H3" s="404"/>
    </row>
    <row r="4" spans="2:8" x14ac:dyDescent="0.25">
      <c r="B4" s="30" t="s">
        <v>207</v>
      </c>
      <c r="C4" s="494" t="s">
        <v>208</v>
      </c>
      <c r="D4" s="494"/>
      <c r="E4" s="494"/>
    </row>
    <row r="5" spans="2:8" x14ac:dyDescent="0.25">
      <c r="B5" s="40"/>
      <c r="C5" s="30" t="s">
        <v>209</v>
      </c>
      <c r="D5" s="18" t="s">
        <v>210</v>
      </c>
      <c r="E5" s="18" t="s">
        <v>19</v>
      </c>
    </row>
    <row r="6" spans="2:8" x14ac:dyDescent="0.25">
      <c r="B6" s="41" t="s">
        <v>211</v>
      </c>
      <c r="C6" s="34">
        <v>2198</v>
      </c>
      <c r="D6" s="34">
        <v>222</v>
      </c>
      <c r="E6" s="34">
        <v>2420</v>
      </c>
    </row>
    <row r="7" spans="2:8" x14ac:dyDescent="0.25">
      <c r="B7" s="41" t="s">
        <v>212</v>
      </c>
      <c r="C7" s="34">
        <v>599</v>
      </c>
      <c r="D7" s="34">
        <v>139</v>
      </c>
      <c r="E7" s="34">
        <v>738</v>
      </c>
    </row>
    <row r="8" spans="2:8" x14ac:dyDescent="0.25">
      <c r="B8" s="41" t="s">
        <v>213</v>
      </c>
      <c r="C8" s="34">
        <v>186</v>
      </c>
      <c r="D8" s="34">
        <v>19</v>
      </c>
      <c r="E8" s="34">
        <v>205</v>
      </c>
    </row>
    <row r="9" spans="2:8" x14ac:dyDescent="0.25">
      <c r="B9" s="41" t="s">
        <v>214</v>
      </c>
      <c r="C9" s="34">
        <v>235</v>
      </c>
      <c r="D9" s="34">
        <v>35</v>
      </c>
      <c r="E9" s="34">
        <v>270</v>
      </c>
    </row>
    <row r="10" spans="2:8" x14ac:dyDescent="0.25">
      <c r="B10" s="41" t="s">
        <v>215</v>
      </c>
      <c r="C10" s="34">
        <v>716</v>
      </c>
      <c r="D10" s="34">
        <v>36</v>
      </c>
      <c r="E10" s="34">
        <v>752</v>
      </c>
    </row>
    <row r="11" spans="2:8" x14ac:dyDescent="0.25">
      <c r="B11" s="2" t="s">
        <v>487</v>
      </c>
      <c r="C11" s="34">
        <v>40</v>
      </c>
      <c r="D11" s="34">
        <v>6</v>
      </c>
      <c r="E11" s="101">
        <v>46</v>
      </c>
    </row>
    <row r="12" spans="2:8" x14ac:dyDescent="0.25">
      <c r="B12" s="196" t="s">
        <v>19</v>
      </c>
      <c r="C12" s="197">
        <v>3974</v>
      </c>
      <c r="D12" s="197">
        <v>457</v>
      </c>
      <c r="E12" s="197">
        <v>4431</v>
      </c>
    </row>
    <row r="13" spans="2:8" x14ac:dyDescent="0.25">
      <c r="B13" s="247"/>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97" t="s">
        <v>1045</v>
      </c>
      <c r="C2" s="497"/>
      <c r="D2" s="497"/>
      <c r="E2" s="497"/>
      <c r="F2" s="497"/>
      <c r="G2" s="497"/>
      <c r="H2" s="497"/>
      <c r="I2" s="497"/>
      <c r="J2" s="497"/>
      <c r="L2" s="404" t="s">
        <v>322</v>
      </c>
      <c r="M2" s="404"/>
    </row>
    <row r="3" spans="2:13" x14ac:dyDescent="0.25">
      <c r="B3" s="498" t="s">
        <v>0</v>
      </c>
      <c r="C3" s="498"/>
      <c r="D3" s="498"/>
      <c r="E3" s="498"/>
      <c r="F3" s="498"/>
      <c r="G3" s="498"/>
      <c r="H3" s="498"/>
      <c r="I3" s="498"/>
      <c r="J3" s="498"/>
      <c r="L3" s="404"/>
      <c r="M3" s="404"/>
    </row>
    <row r="4" spans="2:13" x14ac:dyDescent="0.25">
      <c r="B4" s="441" t="s">
        <v>216</v>
      </c>
      <c r="C4" s="419" t="s">
        <v>190</v>
      </c>
      <c r="D4" s="419"/>
      <c r="E4" s="419"/>
      <c r="F4" s="419"/>
      <c r="G4" s="419" t="s">
        <v>217</v>
      </c>
      <c r="H4" s="419"/>
      <c r="I4" s="419"/>
      <c r="J4" s="419"/>
    </row>
    <row r="5" spans="2:13" ht="18" customHeight="1" x14ac:dyDescent="0.25">
      <c r="B5" s="442"/>
      <c r="C5" s="18" t="s">
        <v>402</v>
      </c>
      <c r="D5" s="18" t="s">
        <v>191</v>
      </c>
      <c r="E5" s="18" t="s">
        <v>485</v>
      </c>
      <c r="F5" s="18" t="s">
        <v>19</v>
      </c>
      <c r="G5" s="18" t="s">
        <v>402</v>
      </c>
      <c r="H5" s="18" t="s">
        <v>191</v>
      </c>
      <c r="I5" s="18" t="s">
        <v>485</v>
      </c>
      <c r="J5" s="18" t="s">
        <v>19</v>
      </c>
    </row>
    <row r="6" spans="2:13" x14ac:dyDescent="0.25">
      <c r="B6" s="49" t="s">
        <v>342</v>
      </c>
      <c r="C6" s="34">
        <v>16</v>
      </c>
      <c r="D6" s="34">
        <v>7</v>
      </c>
      <c r="E6" s="34">
        <v>3</v>
      </c>
      <c r="F6" s="34">
        <v>26</v>
      </c>
      <c r="G6" s="34">
        <v>12</v>
      </c>
      <c r="H6" s="34">
        <v>5</v>
      </c>
      <c r="I6" s="34">
        <v>1</v>
      </c>
      <c r="J6" s="34">
        <v>18</v>
      </c>
    </row>
    <row r="7" spans="2:13" x14ac:dyDescent="0.25">
      <c r="B7" s="49" t="s">
        <v>279</v>
      </c>
      <c r="C7" s="34">
        <v>180</v>
      </c>
      <c r="D7" s="34">
        <v>69</v>
      </c>
      <c r="E7" s="34">
        <v>17</v>
      </c>
      <c r="F7" s="34">
        <v>266</v>
      </c>
      <c r="G7" s="34">
        <v>109</v>
      </c>
      <c r="H7" s="34">
        <v>42</v>
      </c>
      <c r="I7" s="34">
        <v>10</v>
      </c>
      <c r="J7" s="34">
        <v>161</v>
      </c>
    </row>
    <row r="8" spans="2:13" x14ac:dyDescent="0.25">
      <c r="B8" s="49" t="s">
        <v>218</v>
      </c>
      <c r="C8" s="34">
        <v>949</v>
      </c>
      <c r="D8" s="34">
        <v>340</v>
      </c>
      <c r="E8" s="34">
        <v>54</v>
      </c>
      <c r="F8" s="34">
        <v>1343</v>
      </c>
      <c r="G8" s="34">
        <v>453</v>
      </c>
      <c r="H8" s="34">
        <v>177</v>
      </c>
      <c r="I8" s="34">
        <v>21</v>
      </c>
      <c r="J8" s="34">
        <v>651</v>
      </c>
    </row>
    <row r="9" spans="2:13" x14ac:dyDescent="0.25">
      <c r="B9" s="49" t="s">
        <v>219</v>
      </c>
      <c r="C9" s="34">
        <v>837</v>
      </c>
      <c r="D9" s="34">
        <v>365</v>
      </c>
      <c r="E9" s="34">
        <v>112</v>
      </c>
      <c r="F9" s="34">
        <v>1314</v>
      </c>
      <c r="G9" s="34">
        <v>405</v>
      </c>
      <c r="H9" s="34">
        <v>195</v>
      </c>
      <c r="I9" s="34">
        <v>58</v>
      </c>
      <c r="J9" s="34">
        <v>658</v>
      </c>
    </row>
    <row r="10" spans="2:13" x14ac:dyDescent="0.25">
      <c r="B10" s="49" t="s">
        <v>220</v>
      </c>
      <c r="C10" s="34">
        <v>704</v>
      </c>
      <c r="D10" s="34">
        <v>349</v>
      </c>
      <c r="E10" s="34">
        <v>209</v>
      </c>
      <c r="F10" s="34">
        <v>1262</v>
      </c>
      <c r="G10" s="34">
        <v>319</v>
      </c>
      <c r="H10" s="34">
        <v>175</v>
      </c>
      <c r="I10" s="34">
        <v>111</v>
      </c>
      <c r="J10" s="34">
        <v>605</v>
      </c>
    </row>
    <row r="11" spans="2:13" x14ac:dyDescent="0.25">
      <c r="B11" s="49" t="s">
        <v>221</v>
      </c>
      <c r="C11" s="34">
        <v>85</v>
      </c>
      <c r="D11" s="34">
        <v>78</v>
      </c>
      <c r="E11" s="34">
        <v>41</v>
      </c>
      <c r="F11" s="34">
        <v>204</v>
      </c>
      <c r="G11" s="34">
        <v>2</v>
      </c>
      <c r="H11" s="34" t="s">
        <v>13</v>
      </c>
      <c r="I11" s="34" t="s">
        <v>13</v>
      </c>
      <c r="J11" s="34" t="s">
        <v>13</v>
      </c>
    </row>
    <row r="12" spans="2:13" x14ac:dyDescent="0.25">
      <c r="B12" s="49" t="s">
        <v>222</v>
      </c>
      <c r="C12" s="34">
        <v>5</v>
      </c>
      <c r="D12" s="34">
        <v>6</v>
      </c>
      <c r="E12" s="34">
        <v>3</v>
      </c>
      <c r="F12" s="34">
        <v>14</v>
      </c>
      <c r="G12" s="34" t="s">
        <v>13</v>
      </c>
      <c r="H12" s="34" t="s">
        <v>13</v>
      </c>
      <c r="I12" s="34" t="s">
        <v>13</v>
      </c>
      <c r="J12" s="34" t="s">
        <v>13</v>
      </c>
    </row>
    <row r="13" spans="2:13" x14ac:dyDescent="0.25">
      <c r="B13" s="49" t="s">
        <v>223</v>
      </c>
      <c r="C13" s="34">
        <v>1</v>
      </c>
      <c r="D13" s="34">
        <v>1</v>
      </c>
      <c r="E13" s="34">
        <v>0</v>
      </c>
      <c r="F13" s="34">
        <v>2</v>
      </c>
      <c r="G13" s="34" t="s">
        <v>13</v>
      </c>
      <c r="H13" s="34" t="s">
        <v>13</v>
      </c>
      <c r="I13" s="34" t="s">
        <v>13</v>
      </c>
      <c r="J13" s="34" t="s">
        <v>13</v>
      </c>
    </row>
    <row r="14" spans="2:13" x14ac:dyDescent="0.25">
      <c r="B14" s="170" t="s">
        <v>395</v>
      </c>
      <c r="C14" s="171">
        <v>2777</v>
      </c>
      <c r="D14" s="171">
        <v>1215</v>
      </c>
      <c r="E14" s="171">
        <v>439</v>
      </c>
      <c r="F14" s="171">
        <v>4431</v>
      </c>
      <c r="G14" s="171">
        <v>1298</v>
      </c>
      <c r="H14" s="171">
        <v>594</v>
      </c>
      <c r="I14" s="171">
        <v>201</v>
      </c>
      <c r="J14" s="171">
        <v>2093</v>
      </c>
    </row>
    <row r="15" spans="2:13" ht="22.5" customHeight="1" x14ac:dyDescent="0.25">
      <c r="B15" s="381" t="s">
        <v>998</v>
      </c>
      <c r="C15" s="496"/>
      <c r="D15" s="496"/>
      <c r="E15" s="496"/>
      <c r="F15" s="496"/>
      <c r="G15" s="496"/>
    </row>
    <row r="16" spans="2:13" x14ac:dyDescent="0.25">
      <c r="B16" s="495"/>
      <c r="C16" s="495"/>
      <c r="D16" s="495"/>
      <c r="E16" s="495"/>
      <c r="F16" s="495"/>
      <c r="G16" s="495"/>
    </row>
    <row r="17" spans="2:7" x14ac:dyDescent="0.25">
      <c r="B17" s="495"/>
      <c r="C17" s="495"/>
      <c r="D17" s="495"/>
      <c r="E17" s="495"/>
      <c r="F17" s="495"/>
      <c r="G17" s="495"/>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zoomScale="110" zoomScaleNormal="110" workbookViewId="0">
      <selection activeCell="M11" sqref="M11"/>
    </sheetView>
  </sheetViews>
  <sheetFormatPr defaultRowHeight="15" x14ac:dyDescent="0.25"/>
  <cols>
    <col min="1" max="1" width="1.85546875" customWidth="1"/>
    <col min="2" max="2" width="9.140625" customWidth="1"/>
    <col min="9" max="9" width="5.5703125" customWidth="1"/>
    <col min="10" max="10" width="18" customWidth="1"/>
    <col min="11" max="11" width="3.7109375" style="43" customWidth="1"/>
    <col min="12" max="12" width="4"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79"/>
      <c r="C2" s="379"/>
      <c r="D2" s="379"/>
      <c r="E2" s="379"/>
      <c r="F2" s="379"/>
      <c r="G2" s="379"/>
      <c r="H2" s="379"/>
      <c r="I2" s="379"/>
      <c r="M2" s="497" t="s">
        <v>1046</v>
      </c>
      <c r="N2" s="497"/>
      <c r="O2" s="497"/>
      <c r="Q2" s="404" t="s">
        <v>322</v>
      </c>
      <c r="R2" s="404"/>
    </row>
    <row r="3" spans="2:18" x14ac:dyDescent="0.25">
      <c r="M3" s="31"/>
      <c r="Q3" s="404"/>
      <c r="R3" s="404"/>
    </row>
    <row r="4" spans="2:18" ht="19.899999999999999" customHeight="1" x14ac:dyDescent="0.25">
      <c r="M4" s="520" t="s">
        <v>87</v>
      </c>
      <c r="N4" s="521" t="s">
        <v>15</v>
      </c>
      <c r="O4" s="522"/>
    </row>
    <row r="5" spans="2:18" ht="34.9" customHeight="1" x14ac:dyDescent="0.25">
      <c r="M5" s="523"/>
      <c r="N5" s="524" t="s">
        <v>224</v>
      </c>
      <c r="O5" s="524" t="s">
        <v>225</v>
      </c>
      <c r="P5" s="141"/>
      <c r="Q5" s="141"/>
    </row>
    <row r="6" spans="2:18" x14ac:dyDescent="0.25">
      <c r="M6" s="525" t="s">
        <v>81</v>
      </c>
      <c r="N6" s="526">
        <v>155</v>
      </c>
      <c r="O6" s="526">
        <v>443</v>
      </c>
      <c r="P6" s="244"/>
      <c r="Q6" s="230"/>
    </row>
    <row r="7" spans="2:18" x14ac:dyDescent="0.25">
      <c r="M7" s="525" t="s">
        <v>80</v>
      </c>
      <c r="N7" s="526">
        <v>822</v>
      </c>
      <c r="O7" s="526">
        <v>2562</v>
      </c>
      <c r="P7" s="244"/>
      <c r="Q7" s="230"/>
    </row>
    <row r="8" spans="2:18" x14ac:dyDescent="0.25">
      <c r="M8" s="525" t="s">
        <v>79</v>
      </c>
      <c r="N8" s="526">
        <v>666</v>
      </c>
      <c r="O8" s="526">
        <v>3126</v>
      </c>
      <c r="P8" s="244"/>
      <c r="Q8" s="230"/>
    </row>
    <row r="9" spans="2:18" x14ac:dyDescent="0.25">
      <c r="M9" s="527" t="s">
        <v>19</v>
      </c>
      <c r="N9" s="528">
        <v>1643</v>
      </c>
      <c r="O9" s="528">
        <v>6131</v>
      </c>
      <c r="P9" s="244"/>
      <c r="Q9" s="141"/>
    </row>
    <row r="10" spans="2:18" x14ac:dyDescent="0.25">
      <c r="P10" s="141"/>
      <c r="Q10" s="141"/>
    </row>
    <row r="11" spans="2:18" x14ac:dyDescent="0.25">
      <c r="P11" s="141"/>
      <c r="Q11" s="141"/>
    </row>
    <row r="12" spans="2:18" x14ac:dyDescent="0.25">
      <c r="P12" s="141"/>
      <c r="Q12" s="141"/>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7"/>
  <sheetViews>
    <sheetView showGridLines="0" workbookViewId="0">
      <selection activeCell="G2" sqref="G2:H3"/>
    </sheetView>
  </sheetViews>
  <sheetFormatPr defaultRowHeight="15" x14ac:dyDescent="0.25"/>
  <cols>
    <col min="1" max="1" width="1.85546875" customWidth="1"/>
    <col min="2" max="2" width="23.42578125" style="15"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97" t="s">
        <v>1047</v>
      </c>
      <c r="C2" s="497"/>
      <c r="D2" s="497"/>
      <c r="E2" s="497"/>
      <c r="G2" s="404" t="s">
        <v>322</v>
      </c>
      <c r="H2" s="404"/>
    </row>
    <row r="3" spans="2:8" x14ac:dyDescent="0.25">
      <c r="B3" s="19"/>
      <c r="C3" s="2"/>
      <c r="D3" s="2"/>
      <c r="E3" s="2"/>
      <c r="G3" s="404"/>
      <c r="H3" s="404"/>
    </row>
    <row r="4" spans="2:8" x14ac:dyDescent="0.25">
      <c r="B4" s="454" t="s">
        <v>226</v>
      </c>
      <c r="C4" s="454" t="s">
        <v>227</v>
      </c>
      <c r="D4" s="454"/>
      <c r="E4" s="454"/>
    </row>
    <row r="5" spans="2:8" ht="25.5" x14ac:dyDescent="0.25">
      <c r="B5" s="419"/>
      <c r="C5" s="18" t="s">
        <v>228</v>
      </c>
      <c r="D5" s="18" t="s">
        <v>229</v>
      </c>
      <c r="E5" s="18" t="s">
        <v>230</v>
      </c>
    </row>
    <row r="6" spans="2:8" x14ac:dyDescent="0.25">
      <c r="B6" s="35" t="s">
        <v>483</v>
      </c>
      <c r="C6" s="34">
        <v>3</v>
      </c>
      <c r="D6" s="34">
        <v>0</v>
      </c>
      <c r="E6" s="34">
        <v>3</v>
      </c>
    </row>
    <row r="7" spans="2:8" x14ac:dyDescent="0.25">
      <c r="B7" s="35" t="s">
        <v>416</v>
      </c>
      <c r="C7" s="34">
        <v>73</v>
      </c>
      <c r="D7" s="34">
        <v>1</v>
      </c>
      <c r="E7" s="34">
        <v>75</v>
      </c>
    </row>
    <row r="8" spans="2:8" x14ac:dyDescent="0.25">
      <c r="B8" s="35" t="s">
        <v>417</v>
      </c>
      <c r="C8" s="34">
        <v>13</v>
      </c>
      <c r="D8" s="34">
        <v>40</v>
      </c>
      <c r="E8" s="34">
        <v>48</v>
      </c>
    </row>
    <row r="9" spans="2:8" x14ac:dyDescent="0.25">
      <c r="B9" s="35" t="s">
        <v>418</v>
      </c>
      <c r="C9" s="75">
        <v>23</v>
      </c>
      <c r="D9" s="75">
        <v>2</v>
      </c>
      <c r="E9" s="75">
        <v>69</v>
      </c>
    </row>
    <row r="10" spans="2:8" x14ac:dyDescent="0.25">
      <c r="B10" s="35" t="s">
        <v>419</v>
      </c>
      <c r="C10" s="75">
        <v>14</v>
      </c>
      <c r="D10" s="75">
        <v>0</v>
      </c>
      <c r="E10" s="75">
        <v>83</v>
      </c>
    </row>
    <row r="11" spans="2:8" x14ac:dyDescent="0.25">
      <c r="B11" s="35" t="s">
        <v>420</v>
      </c>
      <c r="C11" s="34">
        <v>10</v>
      </c>
      <c r="D11" s="34">
        <v>2</v>
      </c>
      <c r="E11" s="34">
        <v>91</v>
      </c>
    </row>
    <row r="12" spans="2:8" x14ac:dyDescent="0.25">
      <c r="B12" s="39" t="s">
        <v>421</v>
      </c>
      <c r="C12" s="34">
        <v>17</v>
      </c>
      <c r="D12" s="34">
        <v>1</v>
      </c>
      <c r="E12" s="34">
        <v>107</v>
      </c>
    </row>
    <row r="13" spans="2:8" x14ac:dyDescent="0.25">
      <c r="B13" s="39" t="s">
        <v>484</v>
      </c>
      <c r="C13" s="34">
        <v>15</v>
      </c>
      <c r="D13" s="34">
        <v>0</v>
      </c>
      <c r="E13" s="34">
        <v>122</v>
      </c>
    </row>
    <row r="14" spans="2:8" x14ac:dyDescent="0.25">
      <c r="B14" s="39" t="s">
        <v>457</v>
      </c>
      <c r="C14" s="34">
        <v>1</v>
      </c>
      <c r="D14" s="34">
        <v>0</v>
      </c>
      <c r="E14" s="34">
        <v>123</v>
      </c>
    </row>
    <row r="15" spans="2:8" x14ac:dyDescent="0.25">
      <c r="B15" s="39" t="s">
        <v>492</v>
      </c>
      <c r="C15" s="34">
        <v>2</v>
      </c>
      <c r="D15" s="34">
        <v>2</v>
      </c>
      <c r="E15" s="34">
        <v>123</v>
      </c>
    </row>
    <row r="16" spans="2:8" x14ac:dyDescent="0.25">
      <c r="B16" s="39" t="s">
        <v>584</v>
      </c>
      <c r="C16" s="34">
        <v>3</v>
      </c>
      <c r="D16" s="34">
        <v>0</v>
      </c>
      <c r="E16" s="34">
        <v>126</v>
      </c>
    </row>
    <row r="17" spans="2:5" x14ac:dyDescent="0.25">
      <c r="B17" s="170" t="s">
        <v>19</v>
      </c>
      <c r="C17" s="171">
        <v>174</v>
      </c>
      <c r="D17" s="171">
        <v>48</v>
      </c>
      <c r="E17" s="171">
        <v>126</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5"/>
  <sheetViews>
    <sheetView showGridLines="0" workbookViewId="0">
      <selection activeCell="J2" sqref="J2:K3"/>
    </sheetView>
  </sheetViews>
  <sheetFormatPr defaultRowHeight="15" x14ac:dyDescent="0.25"/>
  <cols>
    <col min="1" max="1" width="1.85546875" customWidth="1"/>
    <col min="2" max="2" width="17" style="15"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97" t="s">
        <v>1048</v>
      </c>
      <c r="C2" s="497"/>
      <c r="D2" s="497"/>
      <c r="E2" s="497"/>
      <c r="F2" s="497"/>
      <c r="G2" s="497"/>
      <c r="H2" s="497"/>
      <c r="J2" s="404" t="s">
        <v>322</v>
      </c>
      <c r="K2" s="404"/>
    </row>
    <row r="3" spans="2:11" x14ac:dyDescent="0.25">
      <c r="B3" s="19"/>
      <c r="C3" s="2"/>
      <c r="D3" s="2"/>
      <c r="E3" s="2"/>
      <c r="J3" s="404"/>
      <c r="K3" s="404"/>
    </row>
    <row r="4" spans="2:11" ht="15.6" customHeight="1" x14ac:dyDescent="0.25">
      <c r="B4" s="454" t="s">
        <v>129</v>
      </c>
      <c r="C4" s="435" t="s">
        <v>231</v>
      </c>
      <c r="D4" s="428"/>
      <c r="E4" s="428"/>
      <c r="F4" s="428"/>
      <c r="G4" s="428"/>
      <c r="H4" s="428"/>
    </row>
    <row r="5" spans="2:11" ht="63.75" x14ac:dyDescent="0.25">
      <c r="B5" s="419"/>
      <c r="C5" s="18" t="s">
        <v>232</v>
      </c>
      <c r="D5" s="18" t="s">
        <v>233</v>
      </c>
      <c r="E5" s="18" t="s">
        <v>234</v>
      </c>
      <c r="F5" s="18" t="s">
        <v>235</v>
      </c>
      <c r="G5" s="18" t="s">
        <v>236</v>
      </c>
      <c r="H5" s="18" t="s">
        <v>237</v>
      </c>
    </row>
    <row r="6" spans="2:11" x14ac:dyDescent="0.25">
      <c r="B6" s="38" t="s">
        <v>417</v>
      </c>
      <c r="C6" s="243">
        <v>16</v>
      </c>
      <c r="D6" s="243" t="s">
        <v>367</v>
      </c>
      <c r="E6" s="243">
        <v>7</v>
      </c>
      <c r="F6" s="243">
        <v>100</v>
      </c>
      <c r="G6" s="243">
        <v>4</v>
      </c>
      <c r="H6" s="243">
        <v>11</v>
      </c>
    </row>
    <row r="7" spans="2:11" x14ac:dyDescent="0.25">
      <c r="B7" s="38" t="s">
        <v>418</v>
      </c>
      <c r="C7" s="243">
        <v>11</v>
      </c>
      <c r="D7" s="243">
        <v>30</v>
      </c>
      <c r="E7" s="243">
        <v>9</v>
      </c>
      <c r="F7" s="243">
        <v>157</v>
      </c>
      <c r="G7" s="243">
        <v>9</v>
      </c>
      <c r="H7" s="243">
        <v>127</v>
      </c>
    </row>
    <row r="8" spans="2:11" x14ac:dyDescent="0.25">
      <c r="B8" s="26" t="s">
        <v>419</v>
      </c>
      <c r="C8" s="243">
        <v>14</v>
      </c>
      <c r="D8" s="243">
        <v>193</v>
      </c>
      <c r="E8" s="243">
        <v>66</v>
      </c>
      <c r="F8" s="243">
        <v>102</v>
      </c>
      <c r="G8" s="243">
        <v>42</v>
      </c>
      <c r="H8" s="243">
        <v>102</v>
      </c>
    </row>
    <row r="9" spans="2:11" x14ac:dyDescent="0.25">
      <c r="B9" s="26" t="s">
        <v>420</v>
      </c>
      <c r="C9" s="243">
        <v>13</v>
      </c>
      <c r="D9" s="243">
        <v>133</v>
      </c>
      <c r="E9" s="243">
        <v>56</v>
      </c>
      <c r="F9" s="243">
        <v>81</v>
      </c>
      <c r="G9" s="243">
        <v>23</v>
      </c>
      <c r="H9" s="243">
        <v>12</v>
      </c>
    </row>
    <row r="10" spans="2:11" x14ac:dyDescent="0.25">
      <c r="B10" s="39" t="s">
        <v>421</v>
      </c>
      <c r="C10" s="243">
        <v>15</v>
      </c>
      <c r="D10" s="243">
        <v>231</v>
      </c>
      <c r="E10" s="243">
        <v>104</v>
      </c>
      <c r="F10" s="243">
        <v>192</v>
      </c>
      <c r="G10" s="243">
        <v>85</v>
      </c>
      <c r="H10" s="243">
        <v>125</v>
      </c>
    </row>
    <row r="11" spans="2:11" x14ac:dyDescent="0.25">
      <c r="B11" s="39" t="s">
        <v>484</v>
      </c>
      <c r="C11" s="243">
        <v>3</v>
      </c>
      <c r="D11" s="243">
        <v>198</v>
      </c>
      <c r="E11" s="243">
        <v>61</v>
      </c>
      <c r="F11" s="243">
        <v>135</v>
      </c>
      <c r="G11" s="243">
        <v>49</v>
      </c>
      <c r="H11" s="243">
        <v>179</v>
      </c>
    </row>
    <row r="12" spans="2:11" x14ac:dyDescent="0.25">
      <c r="B12" s="39" t="s">
        <v>457</v>
      </c>
      <c r="C12" s="243">
        <v>1</v>
      </c>
      <c r="D12" s="243">
        <v>60</v>
      </c>
      <c r="E12" s="243">
        <v>17</v>
      </c>
      <c r="F12" s="243">
        <v>45</v>
      </c>
      <c r="G12" s="243">
        <v>1</v>
      </c>
      <c r="H12" s="243">
        <v>49</v>
      </c>
    </row>
    <row r="13" spans="2:11" x14ac:dyDescent="0.25">
      <c r="B13" s="39" t="s">
        <v>492</v>
      </c>
      <c r="C13" s="243">
        <v>1</v>
      </c>
      <c r="D13" s="243">
        <v>73</v>
      </c>
      <c r="E13" s="243">
        <v>35</v>
      </c>
      <c r="F13" s="243">
        <v>39</v>
      </c>
      <c r="G13" s="243">
        <v>17</v>
      </c>
      <c r="H13" s="243">
        <v>20</v>
      </c>
    </row>
    <row r="14" spans="2:11" x14ac:dyDescent="0.25">
      <c r="B14" s="39" t="s">
        <v>906</v>
      </c>
      <c r="C14" s="243">
        <v>1</v>
      </c>
      <c r="D14" s="243">
        <v>59</v>
      </c>
      <c r="E14" s="243">
        <v>23</v>
      </c>
      <c r="F14" s="243">
        <v>36</v>
      </c>
      <c r="G14" s="243">
        <v>4</v>
      </c>
      <c r="H14" s="243">
        <v>34</v>
      </c>
    </row>
    <row r="15" spans="2:11" x14ac:dyDescent="0.25">
      <c r="B15" s="170" t="s">
        <v>19</v>
      </c>
      <c r="C15" s="171">
        <v>75</v>
      </c>
      <c r="D15" s="171">
        <v>977</v>
      </c>
      <c r="E15" s="171">
        <v>378</v>
      </c>
      <c r="F15" s="171">
        <v>887</v>
      </c>
      <c r="G15" s="171">
        <v>234</v>
      </c>
      <c r="H15" s="171">
        <v>659</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6"/>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33"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00" t="s">
        <v>1049</v>
      </c>
      <c r="C2" s="500"/>
      <c r="D2" s="500"/>
      <c r="E2" s="500"/>
      <c r="F2" s="500"/>
      <c r="H2" s="404" t="s">
        <v>322</v>
      </c>
      <c r="I2" s="404"/>
    </row>
    <row r="3" spans="2:9" ht="14.45" customHeight="1" x14ac:dyDescent="0.25">
      <c r="B3" s="498"/>
      <c r="C3" s="498"/>
      <c r="D3" s="498"/>
      <c r="E3" s="498"/>
      <c r="F3" s="498"/>
      <c r="H3" s="404"/>
      <c r="I3" s="404"/>
    </row>
    <row r="4" spans="2:9" ht="14.45" customHeight="1" x14ac:dyDescent="0.25">
      <c r="B4" s="501" t="s">
        <v>129</v>
      </c>
      <c r="C4" s="503" t="s">
        <v>239</v>
      </c>
      <c r="D4" s="504"/>
      <c r="E4" s="504"/>
      <c r="F4" s="505"/>
    </row>
    <row r="5" spans="2:9" ht="14.45" customHeight="1" x14ac:dyDescent="0.25">
      <c r="B5" s="502"/>
      <c r="C5" s="18" t="s">
        <v>402</v>
      </c>
      <c r="D5" s="32" t="s">
        <v>191</v>
      </c>
      <c r="E5" s="32" t="s">
        <v>485</v>
      </c>
      <c r="F5" s="32" t="s">
        <v>19</v>
      </c>
    </row>
    <row r="6" spans="2:9" ht="14.45" customHeight="1" x14ac:dyDescent="0.25">
      <c r="B6" s="48" t="s">
        <v>418</v>
      </c>
      <c r="C6" s="219">
        <v>1160</v>
      </c>
      <c r="D6" s="219">
        <v>695</v>
      </c>
      <c r="E6" s="220">
        <v>320</v>
      </c>
      <c r="F6" s="34">
        <v>2175</v>
      </c>
    </row>
    <row r="7" spans="2:9" ht="14.45" customHeight="1" x14ac:dyDescent="0.25">
      <c r="B7" s="48" t="s">
        <v>419</v>
      </c>
      <c r="C7" s="219">
        <v>18465</v>
      </c>
      <c r="D7" s="219">
        <v>8746</v>
      </c>
      <c r="E7" s="220">
        <v>4647</v>
      </c>
      <c r="F7" s="34">
        <v>31858</v>
      </c>
    </row>
    <row r="8" spans="2:9" ht="14.45" customHeight="1" x14ac:dyDescent="0.25">
      <c r="B8" s="48" t="s">
        <v>420</v>
      </c>
      <c r="C8" s="219">
        <v>14123</v>
      </c>
      <c r="D8" s="219">
        <v>7890</v>
      </c>
      <c r="E8" s="220">
        <v>3872</v>
      </c>
      <c r="F8" s="34">
        <v>25885</v>
      </c>
    </row>
    <row r="9" spans="2:9" ht="14.45" customHeight="1" x14ac:dyDescent="0.25">
      <c r="B9" s="39" t="s">
        <v>421</v>
      </c>
      <c r="C9" s="219">
        <v>22185</v>
      </c>
      <c r="D9" s="219">
        <v>10732</v>
      </c>
      <c r="E9" s="220">
        <v>3433</v>
      </c>
      <c r="F9" s="34">
        <v>36350</v>
      </c>
    </row>
    <row r="10" spans="2:9" ht="14.45" customHeight="1" x14ac:dyDescent="0.25">
      <c r="B10" s="39" t="s">
        <v>468</v>
      </c>
      <c r="C10" s="219">
        <v>5803</v>
      </c>
      <c r="D10" s="219">
        <v>9835</v>
      </c>
      <c r="E10" s="220">
        <v>3715</v>
      </c>
      <c r="F10" s="34">
        <v>19353</v>
      </c>
    </row>
    <row r="11" spans="2:9" ht="14.45" customHeight="1" x14ac:dyDescent="0.25">
      <c r="B11" s="39" t="s">
        <v>457</v>
      </c>
      <c r="C11" s="219">
        <v>2314</v>
      </c>
      <c r="D11" s="219">
        <v>2203</v>
      </c>
      <c r="E11" s="220">
        <v>960</v>
      </c>
      <c r="F11" s="34">
        <v>5477</v>
      </c>
    </row>
    <row r="12" spans="2:9" ht="14.45" customHeight="1" x14ac:dyDescent="0.25">
      <c r="B12" s="39" t="s">
        <v>490</v>
      </c>
      <c r="C12" s="219">
        <v>4178</v>
      </c>
      <c r="D12" s="219">
        <v>2466</v>
      </c>
      <c r="E12" s="220">
        <v>902</v>
      </c>
      <c r="F12" s="34">
        <v>7546</v>
      </c>
    </row>
    <row r="13" spans="2:9" ht="14.45" customHeight="1" x14ac:dyDescent="0.25">
      <c r="B13" s="39" t="s">
        <v>906</v>
      </c>
      <c r="C13" s="219">
        <v>4513</v>
      </c>
      <c r="D13" s="219">
        <v>2122</v>
      </c>
      <c r="E13" s="220">
        <v>904</v>
      </c>
      <c r="F13" s="34">
        <v>7539</v>
      </c>
    </row>
    <row r="14" spans="2:9" ht="14.45" customHeight="1" x14ac:dyDescent="0.25">
      <c r="B14" s="199" t="s">
        <v>19</v>
      </c>
      <c r="C14" s="224">
        <v>72741</v>
      </c>
      <c r="D14" s="224">
        <v>44689</v>
      </c>
      <c r="E14" s="224">
        <v>18753</v>
      </c>
      <c r="F14" s="224">
        <v>136183</v>
      </c>
    </row>
    <row r="15" spans="2:9" ht="14.45" customHeight="1" x14ac:dyDescent="0.25">
      <c r="B15" s="499" t="s">
        <v>396</v>
      </c>
      <c r="C15" s="499"/>
      <c r="D15" s="499"/>
      <c r="E15" s="499"/>
      <c r="F15" s="499"/>
    </row>
    <row r="16" spans="2:9" ht="14.45" customHeight="1" x14ac:dyDescent="0.25">
      <c r="B16" s="199" t="s">
        <v>397</v>
      </c>
      <c r="C16" s="224">
        <v>26.19</v>
      </c>
      <c r="D16" s="224">
        <v>36.78</v>
      </c>
      <c r="E16" s="224">
        <v>42.72</v>
      </c>
      <c r="F16" s="224">
        <v>30.73</v>
      </c>
    </row>
  </sheetData>
  <mergeCells count="6">
    <mergeCell ref="B15:F15"/>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5"/>
  <sheetViews>
    <sheetView showGridLines="0" workbookViewId="0">
      <selection activeCell="AC2" sqref="AC2:AD3"/>
    </sheetView>
  </sheetViews>
  <sheetFormatPr defaultRowHeight="15" x14ac:dyDescent="0.25"/>
  <cols>
    <col min="1" max="1" width="9.140625" customWidth="1"/>
    <col min="10" max="10" width="1.85546875" customWidth="1"/>
    <col min="11" max="11" width="1.85546875" style="43" customWidth="1"/>
    <col min="12" max="12" width="1.85546875" customWidth="1"/>
    <col min="13" max="13" width="15.7109375" style="15" bestFit="1" customWidth="1"/>
    <col min="14" max="14" width="7.85546875" bestFit="1" customWidth="1"/>
    <col min="15" max="15" width="6.140625" bestFit="1" customWidth="1"/>
    <col min="16" max="16" width="10" bestFit="1" customWidth="1"/>
    <col min="17" max="17" width="7.85546875" bestFit="1" customWidth="1"/>
    <col min="18" max="18" width="10.28515625" style="15" customWidth="1"/>
    <col min="19" max="19" width="10.85546875" style="15" customWidth="1"/>
    <col min="20" max="20" width="10.5703125" style="15" customWidth="1"/>
    <col min="21" max="21" width="10.5703125" style="15" bestFit="1" customWidth="1"/>
    <col min="22" max="22" width="10" style="15" customWidth="1"/>
    <col min="23" max="23" width="8.7109375" style="15" customWidth="1"/>
    <col min="24" max="24" width="12" style="15" bestFit="1" customWidth="1"/>
    <col min="25" max="25" width="12.28515625" style="15" bestFit="1" customWidth="1"/>
    <col min="26" max="26" width="12" style="15" customWidth="1"/>
    <col min="27" max="27" width="12.42578125" style="15" customWidth="1"/>
    <col min="28" max="28" width="2.85546875" customWidth="1"/>
    <col min="29" max="29" width="6.42578125" customWidth="1"/>
    <col min="30" max="30" width="7.28515625" customWidth="1"/>
    <col min="32" max="32" width="18.5703125" customWidth="1"/>
  </cols>
  <sheetData>
    <row r="2" spans="1:33" ht="15.75" customHeight="1" x14ac:dyDescent="0.25">
      <c r="A2" s="379"/>
      <c r="B2" s="379"/>
      <c r="C2" s="379"/>
      <c r="D2" s="379"/>
      <c r="E2" s="379"/>
      <c r="F2" s="379"/>
      <c r="G2" s="379"/>
      <c r="H2" s="379"/>
      <c r="I2" s="379"/>
      <c r="M2" s="398" t="s">
        <v>1050</v>
      </c>
      <c r="N2" s="398"/>
      <c r="O2" s="398"/>
      <c r="P2" s="398"/>
      <c r="Q2" s="398"/>
      <c r="R2" s="398"/>
      <c r="S2" s="398"/>
      <c r="T2" s="398"/>
      <c r="U2" s="398"/>
      <c r="V2" s="398"/>
      <c r="W2" s="398"/>
      <c r="X2" s="398"/>
      <c r="Y2" s="398"/>
      <c r="Z2" s="398"/>
      <c r="AA2" s="398"/>
      <c r="AC2" s="404" t="s">
        <v>322</v>
      </c>
      <c r="AD2" s="404"/>
    </row>
    <row r="3" spans="1:33" ht="15" customHeight="1" x14ac:dyDescent="0.25">
      <c r="M3" s="513" t="s">
        <v>240</v>
      </c>
      <c r="N3" s="513"/>
      <c r="O3" s="513"/>
      <c r="P3" s="513"/>
      <c r="Q3" s="513"/>
      <c r="R3" s="513"/>
      <c r="S3" s="513"/>
      <c r="T3" s="513"/>
      <c r="U3" s="513"/>
      <c r="V3" s="513"/>
      <c r="W3" s="513"/>
      <c r="X3" s="513"/>
      <c r="Y3" s="513"/>
      <c r="Z3" s="513"/>
      <c r="AA3" s="513"/>
      <c r="AC3" s="404"/>
      <c r="AD3" s="404"/>
    </row>
    <row r="4" spans="1:33" ht="48" customHeight="1" x14ac:dyDescent="0.25">
      <c r="M4" s="454" t="s">
        <v>241</v>
      </c>
      <c r="N4" s="454" t="s">
        <v>242</v>
      </c>
      <c r="O4" s="454"/>
      <c r="P4" s="454" t="s">
        <v>243</v>
      </c>
      <c r="Q4" s="454"/>
      <c r="R4" s="454" t="s">
        <v>244</v>
      </c>
      <c r="S4" s="454"/>
      <c r="T4" s="454" t="s">
        <v>245</v>
      </c>
      <c r="U4" s="454"/>
      <c r="V4" s="443" t="s">
        <v>246</v>
      </c>
      <c r="W4" s="444"/>
      <c r="X4" s="12" t="s">
        <v>247</v>
      </c>
      <c r="Y4" s="435" t="s">
        <v>248</v>
      </c>
      <c r="Z4" s="428"/>
      <c r="AA4" s="435" t="s">
        <v>249</v>
      </c>
    </row>
    <row r="5" spans="1:33" ht="27.75" customHeight="1" x14ac:dyDescent="0.25">
      <c r="M5" s="419"/>
      <c r="N5" s="18" t="s">
        <v>250</v>
      </c>
      <c r="O5" s="18" t="s">
        <v>251</v>
      </c>
      <c r="P5" s="18" t="s">
        <v>250</v>
      </c>
      <c r="Q5" s="18" t="s">
        <v>251</v>
      </c>
      <c r="R5" s="18" t="s">
        <v>250</v>
      </c>
      <c r="S5" s="18" t="s">
        <v>251</v>
      </c>
      <c r="T5" s="18" t="s">
        <v>250</v>
      </c>
      <c r="U5" s="18" t="s">
        <v>251</v>
      </c>
      <c r="V5" s="18" t="s">
        <v>250</v>
      </c>
      <c r="W5" s="18" t="s">
        <v>251</v>
      </c>
      <c r="X5" s="18" t="s">
        <v>252</v>
      </c>
      <c r="Y5" s="18" t="s">
        <v>301</v>
      </c>
      <c r="Z5" s="18" t="s">
        <v>329</v>
      </c>
      <c r="AA5" s="435"/>
    </row>
    <row r="6" spans="1:33" x14ac:dyDescent="0.25">
      <c r="M6" s="109" t="s">
        <v>11</v>
      </c>
      <c r="N6" s="222">
        <v>173</v>
      </c>
      <c r="O6" s="221" t="s">
        <v>13</v>
      </c>
      <c r="P6" s="221">
        <v>114</v>
      </c>
      <c r="Q6" s="221">
        <v>169</v>
      </c>
      <c r="R6" s="221">
        <v>1266445</v>
      </c>
      <c r="S6" s="221">
        <v>230</v>
      </c>
      <c r="T6" s="221">
        <v>1955230</v>
      </c>
      <c r="U6" s="221">
        <v>316</v>
      </c>
      <c r="V6" s="221">
        <v>4114988</v>
      </c>
      <c r="W6" s="221">
        <v>16224</v>
      </c>
      <c r="X6" s="221">
        <v>15148</v>
      </c>
      <c r="Y6" s="221">
        <v>13799</v>
      </c>
      <c r="Z6" s="264">
        <v>48428</v>
      </c>
      <c r="AA6" s="221">
        <v>54</v>
      </c>
    </row>
    <row r="7" spans="1:33" x14ac:dyDescent="0.25">
      <c r="M7" s="181" t="s">
        <v>238</v>
      </c>
      <c r="N7" s="91">
        <v>267</v>
      </c>
      <c r="O7" s="91" t="s">
        <v>13</v>
      </c>
      <c r="P7" s="91">
        <v>381</v>
      </c>
      <c r="Q7" s="91">
        <v>543</v>
      </c>
      <c r="R7" s="91">
        <v>6551739</v>
      </c>
      <c r="S7" s="91">
        <v>6191</v>
      </c>
      <c r="T7" s="91">
        <v>9417317</v>
      </c>
      <c r="U7" s="91">
        <v>167719</v>
      </c>
      <c r="V7" s="91">
        <v>7873689</v>
      </c>
      <c r="W7" s="91">
        <v>31910</v>
      </c>
      <c r="X7" s="223">
        <v>73332</v>
      </c>
      <c r="Y7" s="223">
        <v>109726</v>
      </c>
      <c r="Z7" s="223">
        <v>118428</v>
      </c>
      <c r="AA7" s="223">
        <v>240075</v>
      </c>
    </row>
    <row r="8" spans="1:33" x14ac:dyDescent="0.25">
      <c r="M8" s="227" t="s">
        <v>284</v>
      </c>
      <c r="N8" s="221">
        <v>289</v>
      </c>
      <c r="O8" s="221" t="s">
        <v>13</v>
      </c>
      <c r="P8" s="221">
        <v>621</v>
      </c>
      <c r="Q8" s="221">
        <v>675</v>
      </c>
      <c r="R8" s="221">
        <v>8988348</v>
      </c>
      <c r="S8" s="221">
        <v>9066</v>
      </c>
      <c r="T8" s="221">
        <v>14565545</v>
      </c>
      <c r="U8" s="221">
        <v>292206</v>
      </c>
      <c r="V8" s="221">
        <v>13195075</v>
      </c>
      <c r="W8" s="221">
        <v>36770</v>
      </c>
      <c r="X8" s="221">
        <v>139980</v>
      </c>
      <c r="Y8" s="221">
        <v>283839</v>
      </c>
      <c r="Z8" s="221">
        <v>499957</v>
      </c>
      <c r="AA8" s="223">
        <v>442584</v>
      </c>
    </row>
    <row r="9" spans="1:33" x14ac:dyDescent="0.25">
      <c r="M9" s="227" t="s">
        <v>354</v>
      </c>
      <c r="N9" s="221">
        <v>347</v>
      </c>
      <c r="O9" s="221" t="s">
        <v>13</v>
      </c>
      <c r="P9" s="221">
        <v>692</v>
      </c>
      <c r="Q9" s="221">
        <v>779</v>
      </c>
      <c r="R9" s="221">
        <v>9494394</v>
      </c>
      <c r="S9" s="221">
        <v>3312</v>
      </c>
      <c r="T9" s="221">
        <v>14039325</v>
      </c>
      <c r="U9" s="221">
        <v>185166</v>
      </c>
      <c r="V9" s="221">
        <v>14539538</v>
      </c>
      <c r="W9" s="221">
        <v>42894</v>
      </c>
      <c r="X9" s="221">
        <v>241753</v>
      </c>
      <c r="Y9" s="221">
        <v>514932</v>
      </c>
      <c r="Z9" s="221">
        <v>682369</v>
      </c>
      <c r="AA9" s="223">
        <v>299584</v>
      </c>
    </row>
    <row r="10" spans="1:33" x14ac:dyDescent="0.25">
      <c r="M10" s="39" t="s">
        <v>403</v>
      </c>
      <c r="N10" s="221">
        <v>415</v>
      </c>
      <c r="O10" s="221" t="s">
        <v>13</v>
      </c>
      <c r="P10" s="221">
        <v>770</v>
      </c>
      <c r="Q10" s="221">
        <v>1204</v>
      </c>
      <c r="R10" s="221">
        <v>18391569</v>
      </c>
      <c r="S10" s="221">
        <v>11529</v>
      </c>
      <c r="T10" s="221">
        <v>25946358</v>
      </c>
      <c r="U10" s="221">
        <v>333694</v>
      </c>
      <c r="V10" s="221">
        <v>18829291</v>
      </c>
      <c r="W10" s="221">
        <v>53691</v>
      </c>
      <c r="X10" s="221">
        <v>678212</v>
      </c>
      <c r="Y10" s="221">
        <v>802698</v>
      </c>
      <c r="Z10" s="221">
        <v>812320</v>
      </c>
      <c r="AA10" s="223">
        <v>612901</v>
      </c>
    </row>
    <row r="11" spans="1:33" x14ac:dyDescent="0.25">
      <c r="M11" s="39" t="s">
        <v>441</v>
      </c>
      <c r="N11" s="221">
        <v>515</v>
      </c>
      <c r="O11" s="221" t="s">
        <v>13</v>
      </c>
      <c r="P11" s="221">
        <v>922</v>
      </c>
      <c r="Q11" s="221">
        <v>2022</v>
      </c>
      <c r="R11" s="221">
        <v>25414547</v>
      </c>
      <c r="S11" s="221">
        <v>15469</v>
      </c>
      <c r="T11" s="221">
        <v>38507605</v>
      </c>
      <c r="U11" s="221">
        <v>406943</v>
      </c>
      <c r="V11" s="221">
        <v>21321068</v>
      </c>
      <c r="W11" s="221">
        <v>74677</v>
      </c>
      <c r="X11" s="221">
        <v>1320691</v>
      </c>
      <c r="Y11" s="221">
        <v>1254272</v>
      </c>
      <c r="Z11" s="221">
        <v>1594838</v>
      </c>
      <c r="AA11" s="223">
        <v>612784</v>
      </c>
    </row>
    <row r="12" spans="1:33" x14ac:dyDescent="0.25">
      <c r="M12" s="39" t="s">
        <v>457</v>
      </c>
      <c r="N12" s="221">
        <v>539</v>
      </c>
      <c r="O12" s="221" t="s">
        <v>13</v>
      </c>
      <c r="P12" s="221">
        <v>944</v>
      </c>
      <c r="Q12" s="221">
        <v>2326</v>
      </c>
      <c r="R12" s="221">
        <v>26985484</v>
      </c>
      <c r="S12" s="221">
        <v>15596</v>
      </c>
      <c r="T12" s="221">
        <v>40285486</v>
      </c>
      <c r="U12" s="221">
        <v>398700</v>
      </c>
      <c r="V12" s="221">
        <v>22340228</v>
      </c>
      <c r="W12" s="221">
        <v>81275</v>
      </c>
      <c r="X12" s="221">
        <v>1616075</v>
      </c>
      <c r="Y12" s="221">
        <v>1393837</v>
      </c>
      <c r="Z12" s="221">
        <v>1743975</v>
      </c>
      <c r="AA12" s="223">
        <v>514830</v>
      </c>
    </row>
    <row r="13" spans="1:33" x14ac:dyDescent="0.25">
      <c r="M13" s="39" t="s">
        <v>490</v>
      </c>
      <c r="N13" s="221">
        <v>547</v>
      </c>
      <c r="O13" s="221" t="s">
        <v>13</v>
      </c>
      <c r="P13" s="221">
        <v>994</v>
      </c>
      <c r="Q13" s="221">
        <v>2544</v>
      </c>
      <c r="R13" s="221">
        <v>28140783</v>
      </c>
      <c r="S13" s="221">
        <v>15690</v>
      </c>
      <c r="T13" s="221">
        <v>42000607</v>
      </c>
      <c r="U13" s="221">
        <v>387522</v>
      </c>
      <c r="V13" s="221">
        <v>23122159</v>
      </c>
      <c r="W13" s="221">
        <v>77353</v>
      </c>
      <c r="X13" s="221">
        <v>1897746</v>
      </c>
      <c r="Y13" s="221">
        <v>1523977</v>
      </c>
      <c r="Z13" s="221">
        <v>1778953</v>
      </c>
      <c r="AA13" s="223">
        <v>661076</v>
      </c>
    </row>
    <row r="14" spans="1:33" x14ac:dyDescent="0.25">
      <c r="M14" s="39" t="s">
        <v>906</v>
      </c>
      <c r="N14" s="221">
        <v>557</v>
      </c>
      <c r="O14" s="221" t="s">
        <v>13</v>
      </c>
      <c r="P14" s="221">
        <v>1021</v>
      </c>
      <c r="Q14" s="221">
        <v>2720</v>
      </c>
      <c r="R14" s="221">
        <v>29166812</v>
      </c>
      <c r="S14" s="221">
        <v>16303</v>
      </c>
      <c r="T14" s="221">
        <v>43386165</v>
      </c>
      <c r="U14" s="221">
        <v>393268</v>
      </c>
      <c r="V14" s="221">
        <v>21629675</v>
      </c>
      <c r="W14" s="221">
        <v>77148</v>
      </c>
      <c r="X14" s="221">
        <v>2115599</v>
      </c>
      <c r="Y14" s="221">
        <v>1650622</v>
      </c>
      <c r="Z14" s="221">
        <v>1729907</v>
      </c>
      <c r="AA14" s="223">
        <v>419461</v>
      </c>
    </row>
    <row r="15" spans="1:33" ht="15" customHeight="1" x14ac:dyDescent="0.25">
      <c r="M15" s="262" t="s">
        <v>350</v>
      </c>
      <c r="N15" s="263"/>
      <c r="O15" s="263"/>
      <c r="P15" s="508"/>
      <c r="Q15" s="508"/>
      <c r="R15" s="508"/>
      <c r="S15" s="508"/>
      <c r="T15" s="508"/>
      <c r="U15" s="508"/>
      <c r="V15" s="508"/>
      <c r="W15" s="508"/>
      <c r="X15" s="508"/>
      <c r="Y15" s="508"/>
      <c r="Z15" s="508"/>
      <c r="AA15" s="508"/>
      <c r="AB15" s="509"/>
      <c r="AC15" s="509"/>
      <c r="AD15" s="509"/>
      <c r="AE15" s="509"/>
      <c r="AF15" s="509"/>
      <c r="AG15" s="509"/>
    </row>
    <row r="16" spans="1:33" x14ac:dyDescent="0.25">
      <c r="A16" s="192"/>
      <c r="M16" s="110"/>
      <c r="N16" s="110"/>
      <c r="O16" s="110"/>
      <c r="P16" s="509"/>
      <c r="Q16" s="509"/>
      <c r="R16" s="509"/>
      <c r="S16" s="509"/>
      <c r="T16" s="509"/>
      <c r="U16" s="509"/>
      <c r="V16" s="509"/>
      <c r="W16" s="509"/>
      <c r="X16" s="509"/>
      <c r="Y16" s="509"/>
      <c r="Z16" s="509"/>
      <c r="AA16" s="509"/>
      <c r="AB16" s="509"/>
      <c r="AC16" s="509"/>
      <c r="AD16" s="509"/>
      <c r="AE16" s="509"/>
      <c r="AF16" s="509"/>
      <c r="AG16" s="509"/>
    </row>
    <row r="17" spans="13:33" ht="25.5" customHeight="1" x14ac:dyDescent="0.25">
      <c r="M17" s="146"/>
      <c r="N17" s="507"/>
      <c r="O17" s="507"/>
      <c r="P17" s="161"/>
      <c r="Q17" s="507"/>
      <c r="R17" s="507"/>
      <c r="S17" s="507"/>
      <c r="T17" s="507"/>
      <c r="U17" s="507"/>
      <c r="V17" s="176"/>
      <c r="W17" s="110"/>
      <c r="X17" s="110"/>
      <c r="Y17" s="111"/>
      <c r="Z17" s="111"/>
      <c r="AA17" s="112"/>
      <c r="AB17" s="509"/>
      <c r="AC17" s="509"/>
      <c r="AD17" s="113"/>
      <c r="AE17" s="514"/>
      <c r="AF17" s="514"/>
      <c r="AG17" s="114"/>
    </row>
    <row r="18" spans="13:33" x14ac:dyDescent="0.25">
      <c r="M18" s="146"/>
      <c r="N18" s="507"/>
      <c r="O18" s="507"/>
      <c r="P18" s="161"/>
      <c r="Q18" s="507"/>
      <c r="R18" s="507"/>
      <c r="S18" s="507"/>
      <c r="T18" s="507"/>
      <c r="U18" s="507"/>
      <c r="V18" s="176"/>
      <c r="W18" s="110"/>
      <c r="X18" s="110"/>
      <c r="Y18" s="110"/>
      <c r="Z18" s="110"/>
      <c r="AA18" s="110"/>
      <c r="AB18" s="506"/>
      <c r="AC18" s="506"/>
      <c r="AD18" s="110"/>
      <c r="AE18" s="506"/>
      <c r="AF18" s="506"/>
      <c r="AG18" s="114"/>
    </row>
    <row r="19" spans="13:33" ht="37.9" customHeight="1" x14ac:dyDescent="0.25">
      <c r="M19" s="146" t="s">
        <v>241</v>
      </c>
      <c r="N19" s="164" t="s">
        <v>250</v>
      </c>
      <c r="O19" s="164" t="s">
        <v>251</v>
      </c>
      <c r="P19" s="177" t="s">
        <v>302</v>
      </c>
      <c r="Q19" s="164" t="s">
        <v>250</v>
      </c>
      <c r="R19" s="164" t="s">
        <v>251</v>
      </c>
      <c r="S19" s="146" t="s">
        <v>303</v>
      </c>
      <c r="T19" s="164" t="s">
        <v>304</v>
      </c>
      <c r="U19" s="164" t="s">
        <v>351</v>
      </c>
      <c r="V19" s="176"/>
      <c r="W19" s="110"/>
      <c r="X19" s="110"/>
      <c r="Y19" s="110"/>
      <c r="Z19" s="110"/>
      <c r="AA19" s="110"/>
      <c r="AB19" s="506"/>
      <c r="AC19" s="506"/>
      <c r="AD19" s="110"/>
      <c r="AE19" s="506"/>
      <c r="AF19" s="506"/>
      <c r="AG19" s="114"/>
    </row>
    <row r="20" spans="13:33" x14ac:dyDescent="0.25">
      <c r="M20" s="178" t="s">
        <v>11</v>
      </c>
      <c r="N20" s="179">
        <v>19.552299999999999</v>
      </c>
      <c r="O20" s="179">
        <v>3.16E-3</v>
      </c>
      <c r="P20" s="179">
        <f>(+N20+O20)</f>
        <v>19.55546</v>
      </c>
      <c r="Q20" s="179">
        <v>41.149880000000003</v>
      </c>
      <c r="R20" s="179">
        <v>0.16224</v>
      </c>
      <c r="S20" s="179">
        <v>0.15148</v>
      </c>
      <c r="T20" s="179">
        <v>0.13799</v>
      </c>
      <c r="U20" s="179">
        <v>0.48427999999999999</v>
      </c>
      <c r="V20" s="176"/>
      <c r="W20" s="110"/>
      <c r="X20" s="110"/>
      <c r="Y20" s="110"/>
      <c r="Z20" s="110"/>
      <c r="AA20" s="110"/>
      <c r="AB20" s="506"/>
      <c r="AC20" s="506"/>
      <c r="AD20" s="110"/>
      <c r="AE20" s="512"/>
      <c r="AF20" s="512"/>
      <c r="AG20" s="114"/>
    </row>
    <row r="21" spans="13:33" x14ac:dyDescent="0.25">
      <c r="M21" s="178" t="s">
        <v>238</v>
      </c>
      <c r="N21" s="179">
        <v>94.17</v>
      </c>
      <c r="O21" s="179">
        <v>1.68</v>
      </c>
      <c r="P21" s="179">
        <v>94.17</v>
      </c>
      <c r="Q21" s="179">
        <v>78.739999999999995</v>
      </c>
      <c r="R21" s="179">
        <v>0.32</v>
      </c>
      <c r="S21" s="179">
        <v>0.73</v>
      </c>
      <c r="T21" s="179">
        <v>1.0900000000000001</v>
      </c>
      <c r="U21" s="179">
        <v>1.18</v>
      </c>
      <c r="V21" s="179"/>
      <c r="W21" s="110"/>
      <c r="X21" s="115"/>
      <c r="Y21" s="110"/>
      <c r="Z21" s="110"/>
      <c r="AA21" s="115"/>
      <c r="AB21" s="506"/>
      <c r="AC21" s="506"/>
      <c r="AD21" s="110"/>
      <c r="AE21" s="512"/>
      <c r="AF21" s="512"/>
      <c r="AG21" s="114"/>
    </row>
    <row r="22" spans="13:33" x14ac:dyDescent="0.25">
      <c r="M22" s="180" t="s">
        <v>284</v>
      </c>
      <c r="N22" s="179">
        <v>107.21829</v>
      </c>
      <c r="O22" s="179">
        <v>2.0456799999999999</v>
      </c>
      <c r="P22" s="179">
        <v>145.6</v>
      </c>
      <c r="Q22" s="179">
        <v>98.55538</v>
      </c>
      <c r="R22" s="179">
        <v>0.33151000000000003</v>
      </c>
      <c r="S22" s="179">
        <v>1.39</v>
      </c>
      <c r="T22" s="179">
        <v>2.83</v>
      </c>
      <c r="U22" s="179">
        <v>4.99</v>
      </c>
      <c r="V22" s="179"/>
      <c r="W22" s="510"/>
      <c r="X22" s="510"/>
      <c r="Y22" s="110"/>
      <c r="Z22" s="510"/>
      <c r="AA22" s="510"/>
      <c r="AB22" s="506"/>
      <c r="AC22" s="506"/>
      <c r="AD22" s="110"/>
      <c r="AE22" s="512"/>
      <c r="AF22" s="512"/>
      <c r="AG22" s="114"/>
    </row>
    <row r="23" spans="13:33" x14ac:dyDescent="0.25">
      <c r="M23" s="180" t="s">
        <v>283</v>
      </c>
      <c r="N23" s="179">
        <v>121.26772</v>
      </c>
      <c r="O23" s="179">
        <v>2.0695700000000001</v>
      </c>
      <c r="P23" s="179">
        <v>156.06</v>
      </c>
      <c r="Q23" s="179">
        <v>122.99081</v>
      </c>
      <c r="R23" s="179">
        <v>0.34373999999999999</v>
      </c>
      <c r="S23" s="179">
        <v>1.53</v>
      </c>
      <c r="T23" s="179">
        <v>3.46</v>
      </c>
      <c r="U23" s="179">
        <v>4.8600000000000003</v>
      </c>
      <c r="V23" s="179"/>
      <c r="W23" s="510"/>
      <c r="X23" s="510"/>
      <c r="Y23" s="110"/>
      <c r="Z23" s="510"/>
      <c r="AA23" s="510"/>
      <c r="AB23" s="506"/>
      <c r="AC23" s="506"/>
      <c r="AD23" s="110"/>
      <c r="AE23" s="511"/>
      <c r="AF23" s="511"/>
      <c r="AG23" s="114"/>
    </row>
    <row r="24" spans="13:33" x14ac:dyDescent="0.25">
      <c r="M24" s="180" t="s">
        <v>343</v>
      </c>
      <c r="N24" s="179">
        <v>136.66166000000001</v>
      </c>
      <c r="O24" s="179">
        <v>2.5395500000000002</v>
      </c>
      <c r="P24" s="179">
        <v>120.51</v>
      </c>
      <c r="Q24" s="179">
        <v>128.75496000000001</v>
      </c>
      <c r="R24" s="179">
        <v>0.35803000000000001</v>
      </c>
      <c r="S24" s="179">
        <v>1.68</v>
      </c>
      <c r="T24" s="179">
        <v>4.07</v>
      </c>
      <c r="U24" s="179">
        <v>5.79</v>
      </c>
      <c r="V24" s="179"/>
      <c r="W24" s="510"/>
      <c r="X24" s="510"/>
      <c r="Y24" s="110"/>
      <c r="Z24" s="510"/>
      <c r="AA24" s="510"/>
      <c r="AB24" s="506"/>
      <c r="AC24" s="506"/>
      <c r="AD24" s="110"/>
      <c r="AE24" s="506"/>
      <c r="AF24" s="506"/>
      <c r="AG24" s="114"/>
    </row>
    <row r="25" spans="13:33" x14ac:dyDescent="0.25">
      <c r="M25" s="180" t="s">
        <v>347</v>
      </c>
      <c r="N25" s="179"/>
      <c r="O25" s="179"/>
      <c r="P25" s="179">
        <v>128.38999999999999</v>
      </c>
      <c r="Q25" s="179"/>
      <c r="R25" s="179"/>
      <c r="S25" s="179">
        <v>1.96</v>
      </c>
      <c r="T25" s="179">
        <v>4.62</v>
      </c>
      <c r="U25" s="179">
        <v>6.9</v>
      </c>
      <c r="V25" s="179"/>
      <c r="W25" s="89"/>
      <c r="X25" s="89"/>
      <c r="Y25"/>
      <c r="Z25" s="89"/>
      <c r="AA25" s="89"/>
    </row>
    <row r="26" spans="13:33" x14ac:dyDescent="0.25">
      <c r="M26" s="180"/>
      <c r="N26" s="179"/>
      <c r="O26" s="179"/>
      <c r="P26" s="179"/>
      <c r="Q26" s="179"/>
      <c r="R26" s="179"/>
      <c r="S26" s="179"/>
      <c r="T26" s="179"/>
      <c r="U26" s="179"/>
      <c r="V26" s="179"/>
      <c r="W26" s="89"/>
      <c r="X26" s="89"/>
      <c r="Y26"/>
      <c r="Z26" s="89"/>
      <c r="AA26" s="89"/>
    </row>
    <row r="27" spans="13:33" x14ac:dyDescent="0.25">
      <c r="M27" s="141"/>
      <c r="N27" s="141"/>
      <c r="O27" s="141"/>
      <c r="P27" s="141"/>
      <c r="Q27" s="141"/>
      <c r="R27" s="141"/>
      <c r="S27" s="141"/>
      <c r="T27" s="141"/>
      <c r="U27" s="141"/>
      <c r="V27" s="141"/>
      <c r="W27"/>
      <c r="X27"/>
      <c r="Y27"/>
      <c r="Z27"/>
      <c r="AA27"/>
    </row>
    <row r="28" spans="13:33" x14ac:dyDescent="0.25">
      <c r="M28" s="140"/>
      <c r="N28" s="141"/>
      <c r="O28" s="141"/>
      <c r="P28" s="141"/>
      <c r="Q28" s="141"/>
      <c r="R28" s="140"/>
      <c r="S28" s="140"/>
      <c r="T28" s="140"/>
      <c r="U28" s="140"/>
      <c r="V28" s="140"/>
    </row>
    <row r="29" spans="13:33" x14ac:dyDescent="0.25">
      <c r="M29" s="178" t="s">
        <v>11</v>
      </c>
      <c r="N29" s="179">
        <v>0.15148</v>
      </c>
      <c r="O29" s="141"/>
      <c r="P29" s="141"/>
      <c r="Q29" s="141"/>
      <c r="R29" s="140"/>
      <c r="S29" s="140"/>
      <c r="T29" s="140"/>
      <c r="U29" s="140"/>
      <c r="V29" s="140"/>
    </row>
    <row r="30" spans="13:33" x14ac:dyDescent="0.25">
      <c r="M30" s="178" t="s">
        <v>238</v>
      </c>
      <c r="N30" s="179">
        <v>0.73</v>
      </c>
      <c r="O30" s="141"/>
      <c r="P30" s="141"/>
      <c r="Q30" s="141"/>
      <c r="R30" s="140"/>
      <c r="S30" s="140"/>
      <c r="T30" s="140"/>
      <c r="U30" s="140"/>
      <c r="V30" s="140"/>
    </row>
    <row r="31" spans="13:33" x14ac:dyDescent="0.25">
      <c r="M31" s="180" t="s">
        <v>253</v>
      </c>
      <c r="N31" s="179">
        <v>1.0684</v>
      </c>
      <c r="O31" s="141"/>
      <c r="P31" s="141"/>
      <c r="Q31" s="141"/>
      <c r="R31" s="140"/>
      <c r="S31" s="140"/>
      <c r="T31" s="140"/>
      <c r="U31" s="140"/>
      <c r="V31" s="140"/>
    </row>
    <row r="32" spans="13:33" x14ac:dyDescent="0.25">
      <c r="M32" s="180" t="s">
        <v>254</v>
      </c>
      <c r="N32" s="179">
        <v>1.20896</v>
      </c>
      <c r="O32" s="141"/>
      <c r="P32" s="141"/>
      <c r="Q32" s="141"/>
      <c r="R32" s="140"/>
      <c r="S32" s="140"/>
      <c r="T32" s="140"/>
      <c r="U32" s="140"/>
      <c r="V32" s="140"/>
    </row>
    <row r="33" spans="13:22" x14ac:dyDescent="0.25">
      <c r="M33" s="180" t="s">
        <v>255</v>
      </c>
      <c r="N33" s="179">
        <v>1.2983899999999999</v>
      </c>
      <c r="O33" s="141"/>
      <c r="P33" s="141"/>
      <c r="Q33" s="141"/>
      <c r="R33" s="140"/>
      <c r="S33" s="140"/>
      <c r="T33" s="140"/>
      <c r="U33" s="140"/>
      <c r="V33" s="140"/>
    </row>
    <row r="34" spans="13:22" x14ac:dyDescent="0.25">
      <c r="M34" s="180" t="s">
        <v>256</v>
      </c>
      <c r="N34" s="179">
        <v>1.3997999999999999</v>
      </c>
      <c r="O34" s="141"/>
      <c r="P34" s="141"/>
      <c r="Q34" s="141"/>
      <c r="R34" s="140"/>
      <c r="S34" s="140"/>
      <c r="T34" s="140"/>
      <c r="U34" s="140"/>
      <c r="V34" s="140"/>
    </row>
    <row r="35" spans="13:22" x14ac:dyDescent="0.25">
      <c r="M35" s="180" t="s">
        <v>283</v>
      </c>
      <c r="N35" s="179">
        <v>1.5310299999999999</v>
      </c>
      <c r="O35" s="141"/>
      <c r="P35" s="141"/>
      <c r="Q35" s="141"/>
      <c r="R35" s="140"/>
      <c r="S35" s="140"/>
      <c r="T35" s="140"/>
      <c r="U35" s="140"/>
      <c r="V35" s="140"/>
    </row>
  </sheetData>
  <mergeCells count="46">
    <mergeCell ref="AB20:AC20"/>
    <mergeCell ref="AE20:AF20"/>
    <mergeCell ref="AA4:AA5"/>
    <mergeCell ref="M2:AA2"/>
    <mergeCell ref="M3:AA3"/>
    <mergeCell ref="M4:M5"/>
    <mergeCell ref="N4:O4"/>
    <mergeCell ref="P4:Q4"/>
    <mergeCell ref="R4:S4"/>
    <mergeCell ref="T4:U4"/>
    <mergeCell ref="V4:W4"/>
    <mergeCell ref="AB19:AC19"/>
    <mergeCell ref="AC15:AE16"/>
    <mergeCell ref="AF15:AG16"/>
    <mergeCell ref="AB17:AC17"/>
    <mergeCell ref="AE17:AF17"/>
    <mergeCell ref="W22:X22"/>
    <mergeCell ref="AB22:AC22"/>
    <mergeCell ref="AE22:AF22"/>
    <mergeCell ref="AB21:AC21"/>
    <mergeCell ref="AE21:AF21"/>
    <mergeCell ref="Z22:AA22"/>
    <mergeCell ref="AB24:AC24"/>
    <mergeCell ref="AE24:AF24"/>
    <mergeCell ref="W23:X23"/>
    <mergeCell ref="AB23:AC23"/>
    <mergeCell ref="AE23:AF23"/>
    <mergeCell ref="Z23:AA23"/>
    <mergeCell ref="Z24:AA24"/>
    <mergeCell ref="W24:X24"/>
    <mergeCell ref="AB18:AC18"/>
    <mergeCell ref="AE18:AF18"/>
    <mergeCell ref="AE19:AF19"/>
    <mergeCell ref="AC2:AD3"/>
    <mergeCell ref="A2:I2"/>
    <mergeCell ref="Y4:Z4"/>
    <mergeCell ref="N17:O18"/>
    <mergeCell ref="Q17:R18"/>
    <mergeCell ref="S17:S18"/>
    <mergeCell ref="T17:U18"/>
    <mergeCell ref="P15:Q16"/>
    <mergeCell ref="R15:T16"/>
    <mergeCell ref="U15:W16"/>
    <mergeCell ref="X15:Z15"/>
    <mergeCell ref="X16:Z16"/>
    <mergeCell ref="AA15:AB16"/>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2"/>
  <sheetViews>
    <sheetView showGridLines="0" zoomScaleNormal="100" workbookViewId="0">
      <selection activeCell="H2" sqref="H2:I3"/>
    </sheetView>
  </sheetViews>
  <sheetFormatPr defaultRowHeight="15" x14ac:dyDescent="0.25"/>
  <cols>
    <col min="1" max="1" width="1.85546875" customWidth="1"/>
    <col min="2" max="2" width="43.140625" style="15" customWidth="1"/>
    <col min="3" max="6" width="14.7109375" customWidth="1"/>
    <col min="7" max="7" width="3.7109375" customWidth="1"/>
    <col min="8" max="9" width="7" customWidth="1"/>
  </cols>
  <sheetData>
    <row r="1" spans="2:9" ht="12" customHeight="1" x14ac:dyDescent="0.25"/>
    <row r="2" spans="2:9" ht="15" customHeight="1" x14ac:dyDescent="0.25">
      <c r="B2" s="515" t="s">
        <v>1051</v>
      </c>
      <c r="C2" s="515"/>
      <c r="D2" s="515"/>
      <c r="E2" s="515"/>
      <c r="F2" s="515"/>
      <c r="H2" s="404" t="s">
        <v>322</v>
      </c>
      <c r="I2" s="404"/>
    </row>
    <row r="3" spans="2:9" x14ac:dyDescent="0.25">
      <c r="B3" s="465" t="s">
        <v>0</v>
      </c>
      <c r="C3" s="465"/>
      <c r="D3" s="465"/>
      <c r="E3" s="465"/>
      <c r="F3" s="465"/>
      <c r="H3" s="404"/>
      <c r="I3" s="404"/>
    </row>
    <row r="4" spans="2:9" ht="18" customHeight="1" x14ac:dyDescent="0.25">
      <c r="B4" s="501" t="s">
        <v>257</v>
      </c>
      <c r="C4" s="501" t="s">
        <v>258</v>
      </c>
      <c r="D4" s="501"/>
      <c r="E4" s="501"/>
      <c r="F4" s="501" t="s">
        <v>19</v>
      </c>
    </row>
    <row r="5" spans="2:9" ht="28.5" customHeight="1" x14ac:dyDescent="0.25">
      <c r="B5" s="502"/>
      <c r="C5" s="32" t="s">
        <v>259</v>
      </c>
      <c r="D5" s="32" t="s">
        <v>260</v>
      </c>
      <c r="E5" s="32" t="s">
        <v>261</v>
      </c>
      <c r="F5" s="502"/>
    </row>
    <row r="6" spans="2:9" x14ac:dyDescent="0.25">
      <c r="B6" s="49" t="s">
        <v>262</v>
      </c>
      <c r="C6" s="50">
        <v>96</v>
      </c>
      <c r="D6" s="50">
        <v>17</v>
      </c>
      <c r="E6" s="50">
        <v>15</v>
      </c>
      <c r="F6" s="34">
        <v>128</v>
      </c>
    </row>
    <row r="7" spans="2:9" x14ac:dyDescent="0.25">
      <c r="B7" s="49" t="s">
        <v>999</v>
      </c>
      <c r="C7" s="50">
        <v>1659</v>
      </c>
      <c r="D7" s="50">
        <v>263</v>
      </c>
      <c r="E7" s="50">
        <v>190</v>
      </c>
      <c r="F7" s="34">
        <v>2112</v>
      </c>
    </row>
    <row r="8" spans="2:9" x14ac:dyDescent="0.25">
      <c r="B8" s="49" t="s">
        <v>1000</v>
      </c>
      <c r="C8" s="79">
        <v>0</v>
      </c>
      <c r="D8" s="79">
        <v>0</v>
      </c>
      <c r="E8" s="50">
        <v>254</v>
      </c>
      <c r="F8" s="34">
        <v>254</v>
      </c>
    </row>
    <row r="9" spans="2:9" x14ac:dyDescent="0.25">
      <c r="B9" s="49" t="s">
        <v>274</v>
      </c>
      <c r="C9" s="50">
        <v>194</v>
      </c>
      <c r="D9" s="50">
        <v>51</v>
      </c>
      <c r="E9" s="50">
        <v>58</v>
      </c>
      <c r="F9" s="34">
        <v>303</v>
      </c>
    </row>
    <row r="10" spans="2:9" x14ac:dyDescent="0.25">
      <c r="B10" s="49" t="s">
        <v>1001</v>
      </c>
      <c r="C10" s="50">
        <v>63</v>
      </c>
      <c r="D10" s="50">
        <v>34</v>
      </c>
      <c r="E10" s="50">
        <v>320</v>
      </c>
      <c r="F10" s="34">
        <v>417</v>
      </c>
    </row>
    <row r="11" spans="2:9" x14ac:dyDescent="0.25">
      <c r="B11" s="49" t="s">
        <v>1002</v>
      </c>
      <c r="C11" s="79">
        <v>1</v>
      </c>
      <c r="D11" s="79">
        <v>0</v>
      </c>
      <c r="E11" s="50">
        <v>1127</v>
      </c>
      <c r="F11" s="34">
        <v>1128</v>
      </c>
    </row>
    <row r="12" spans="2:9" x14ac:dyDescent="0.25">
      <c r="B12" s="49" t="s">
        <v>1003</v>
      </c>
      <c r="C12" s="50">
        <v>327</v>
      </c>
      <c r="D12" s="50">
        <v>56</v>
      </c>
      <c r="E12" s="50">
        <v>140</v>
      </c>
      <c r="F12" s="34">
        <v>523</v>
      </c>
    </row>
    <row r="13" spans="2:9" x14ac:dyDescent="0.25">
      <c r="B13" s="49" t="s">
        <v>1004</v>
      </c>
      <c r="C13" s="50">
        <v>196</v>
      </c>
      <c r="D13" s="50">
        <v>61</v>
      </c>
      <c r="E13" s="79" t="s">
        <v>13</v>
      </c>
      <c r="F13" s="34">
        <v>257</v>
      </c>
    </row>
    <row r="14" spans="2:9" ht="25.5" x14ac:dyDescent="0.25">
      <c r="B14" s="49" t="s">
        <v>1010</v>
      </c>
      <c r="C14" s="79">
        <v>0</v>
      </c>
      <c r="D14" s="79">
        <v>0</v>
      </c>
      <c r="E14" s="50">
        <v>4</v>
      </c>
      <c r="F14" s="34">
        <v>4</v>
      </c>
    </row>
    <row r="15" spans="2:9" x14ac:dyDescent="0.25">
      <c r="B15" s="49" t="s">
        <v>1005</v>
      </c>
      <c r="C15" s="50">
        <v>162</v>
      </c>
      <c r="D15" s="50">
        <v>47</v>
      </c>
      <c r="E15" s="50">
        <v>3</v>
      </c>
      <c r="F15" s="34">
        <v>212</v>
      </c>
    </row>
    <row r="16" spans="2:9" x14ac:dyDescent="0.25">
      <c r="B16" s="49" t="s">
        <v>1006</v>
      </c>
      <c r="C16" s="50">
        <v>119</v>
      </c>
      <c r="D16" s="50">
        <v>20</v>
      </c>
      <c r="E16" s="50">
        <v>73</v>
      </c>
      <c r="F16" s="34">
        <v>212</v>
      </c>
    </row>
    <row r="17" spans="2:6" x14ac:dyDescent="0.25">
      <c r="B17" s="49" t="s">
        <v>269</v>
      </c>
      <c r="C17" s="34">
        <v>6</v>
      </c>
      <c r="D17" s="75">
        <v>0</v>
      </c>
      <c r="E17" s="34">
        <v>1</v>
      </c>
      <c r="F17" s="34">
        <v>7</v>
      </c>
    </row>
    <row r="18" spans="2:6" x14ac:dyDescent="0.25">
      <c r="B18" s="49" t="s">
        <v>1007</v>
      </c>
      <c r="C18" s="34">
        <v>5</v>
      </c>
      <c r="D18" s="75">
        <v>2</v>
      </c>
      <c r="E18" s="34">
        <v>24</v>
      </c>
      <c r="F18" s="34">
        <v>31</v>
      </c>
    </row>
    <row r="19" spans="2:6" x14ac:dyDescent="0.25">
      <c r="B19" s="49" t="s">
        <v>1008</v>
      </c>
      <c r="C19" s="34">
        <v>2</v>
      </c>
      <c r="D19" s="75">
        <v>0</v>
      </c>
      <c r="E19" s="75">
        <v>0</v>
      </c>
      <c r="F19" s="34">
        <v>2</v>
      </c>
    </row>
    <row r="20" spans="2:6" ht="25.5" x14ac:dyDescent="0.25">
      <c r="B20" s="49" t="s">
        <v>1009</v>
      </c>
      <c r="C20" s="34">
        <v>87</v>
      </c>
      <c r="D20" s="34">
        <v>26</v>
      </c>
      <c r="E20" s="34">
        <v>50</v>
      </c>
      <c r="F20" s="75">
        <v>163</v>
      </c>
    </row>
    <row r="21" spans="2:6" ht="15.75" customHeight="1" x14ac:dyDescent="0.25">
      <c r="B21" s="228" t="s">
        <v>19</v>
      </c>
      <c r="C21" s="207">
        <v>2917</v>
      </c>
      <c r="D21" s="207">
        <v>577</v>
      </c>
      <c r="E21" s="207">
        <v>2259</v>
      </c>
      <c r="F21" s="207">
        <v>5753</v>
      </c>
    </row>
    <row r="22" spans="2:6" ht="44.25" customHeight="1" x14ac:dyDescent="0.25">
      <c r="B22" s="470" t="s">
        <v>486</v>
      </c>
      <c r="C22" s="495"/>
      <c r="D22" s="495"/>
      <c r="E22" s="495"/>
      <c r="F22" s="495"/>
    </row>
  </sheetData>
  <mergeCells count="7">
    <mergeCell ref="H2:I3"/>
    <mergeCell ref="B22:F22"/>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x14ac:dyDescent="0.25"/>
  <cols>
    <col min="1" max="1" width="1.85546875" customWidth="1"/>
    <col min="2" max="2" width="40.28515625" style="15" customWidth="1"/>
    <col min="3" max="6" width="15.5703125" customWidth="1"/>
    <col min="7" max="7" width="4.7109375" customWidth="1"/>
    <col min="8" max="9" width="7" customWidth="1"/>
  </cols>
  <sheetData>
    <row r="1" spans="2:9" ht="12" customHeight="1" x14ac:dyDescent="0.25"/>
    <row r="2" spans="2:9" ht="15" customHeight="1" x14ac:dyDescent="0.25">
      <c r="B2" s="516" t="s">
        <v>1052</v>
      </c>
      <c r="C2" s="516"/>
      <c r="D2" s="516"/>
      <c r="E2" s="516"/>
      <c r="F2" s="516"/>
      <c r="H2" s="404" t="s">
        <v>322</v>
      </c>
      <c r="I2" s="404"/>
    </row>
    <row r="3" spans="2:9" x14ac:dyDescent="0.25">
      <c r="B3" s="498" t="s">
        <v>0</v>
      </c>
      <c r="C3" s="498"/>
      <c r="D3" s="498"/>
      <c r="E3" s="498"/>
      <c r="F3" s="498"/>
      <c r="H3" s="404"/>
      <c r="I3" s="404"/>
    </row>
    <row r="4" spans="2:9" x14ac:dyDescent="0.25">
      <c r="B4" s="501" t="s">
        <v>257</v>
      </c>
      <c r="C4" s="501" t="s">
        <v>272</v>
      </c>
      <c r="D4" s="501" t="s">
        <v>273</v>
      </c>
      <c r="E4" s="501"/>
      <c r="F4" s="501"/>
    </row>
    <row r="5" spans="2:9" ht="25.5" x14ac:dyDescent="0.25">
      <c r="B5" s="502"/>
      <c r="C5" s="502"/>
      <c r="D5" s="32" t="s">
        <v>259</v>
      </c>
      <c r="E5" s="32" t="s">
        <v>260</v>
      </c>
      <c r="F5" s="32" t="s">
        <v>261</v>
      </c>
    </row>
    <row r="6" spans="2:9" ht="14.25" customHeight="1" x14ac:dyDescent="0.25">
      <c r="B6" s="49" t="s">
        <v>398</v>
      </c>
      <c r="C6" s="49">
        <v>6</v>
      </c>
      <c r="D6" s="49">
        <v>6</v>
      </c>
      <c r="E6" s="49">
        <v>4</v>
      </c>
      <c r="F6" s="49">
        <v>5</v>
      </c>
    </row>
    <row r="7" spans="2:9" x14ac:dyDescent="0.25">
      <c r="B7" s="80" t="s">
        <v>263</v>
      </c>
      <c r="C7" s="49">
        <v>40</v>
      </c>
      <c r="D7" s="49">
        <v>35</v>
      </c>
      <c r="E7" s="49">
        <v>32</v>
      </c>
      <c r="F7" s="49">
        <v>33</v>
      </c>
    </row>
    <row r="8" spans="2:9" x14ac:dyDescent="0.25">
      <c r="B8" s="80" t="s">
        <v>264</v>
      </c>
      <c r="C8" s="49">
        <v>6</v>
      </c>
      <c r="D8" s="49">
        <v>2</v>
      </c>
      <c r="E8" s="49">
        <v>2</v>
      </c>
      <c r="F8" s="49">
        <v>6</v>
      </c>
    </row>
    <row r="9" spans="2:9" x14ac:dyDescent="0.25">
      <c r="B9" s="80" t="s">
        <v>387</v>
      </c>
      <c r="C9" s="49">
        <v>3</v>
      </c>
      <c r="D9" s="49">
        <v>3</v>
      </c>
      <c r="E9" s="49">
        <v>3</v>
      </c>
      <c r="F9" s="49">
        <v>2</v>
      </c>
    </row>
    <row r="10" spans="2:9" x14ac:dyDescent="0.25">
      <c r="B10" s="80" t="s">
        <v>265</v>
      </c>
      <c r="C10" s="49">
        <v>18</v>
      </c>
      <c r="D10" s="49">
        <v>10</v>
      </c>
      <c r="E10" s="49">
        <v>9</v>
      </c>
      <c r="F10" s="49">
        <v>17</v>
      </c>
    </row>
    <row r="11" spans="2:9" x14ac:dyDescent="0.25">
      <c r="B11" s="80" t="s">
        <v>266</v>
      </c>
      <c r="C11" s="49">
        <v>19</v>
      </c>
      <c r="D11" s="49">
        <v>1</v>
      </c>
      <c r="E11" s="49">
        <v>0</v>
      </c>
      <c r="F11" s="49">
        <v>19</v>
      </c>
    </row>
    <row r="12" spans="2:9" x14ac:dyDescent="0.25">
      <c r="B12" s="80" t="s">
        <v>267</v>
      </c>
      <c r="C12" s="49">
        <v>5</v>
      </c>
      <c r="D12" s="49">
        <v>4</v>
      </c>
      <c r="E12" s="49">
        <v>4</v>
      </c>
      <c r="F12" s="49">
        <v>5</v>
      </c>
    </row>
    <row r="13" spans="2:9" x14ac:dyDescent="0.25">
      <c r="B13" s="80" t="s">
        <v>268</v>
      </c>
      <c r="C13" s="49">
        <v>1</v>
      </c>
      <c r="D13" s="49">
        <v>1</v>
      </c>
      <c r="E13" s="49">
        <v>1</v>
      </c>
      <c r="F13" s="49">
        <v>0</v>
      </c>
    </row>
    <row r="14" spans="2:9" x14ac:dyDescent="0.25">
      <c r="B14" s="80" t="s">
        <v>275</v>
      </c>
      <c r="C14" s="49">
        <v>2</v>
      </c>
      <c r="D14" s="49">
        <v>2</v>
      </c>
      <c r="E14" s="49">
        <v>2</v>
      </c>
      <c r="F14" s="49">
        <v>0</v>
      </c>
    </row>
    <row r="15" spans="2:9" x14ac:dyDescent="0.25">
      <c r="B15" s="80" t="s">
        <v>276</v>
      </c>
      <c r="C15" s="49">
        <v>3</v>
      </c>
      <c r="D15" s="49">
        <v>2</v>
      </c>
      <c r="E15" s="49">
        <v>2</v>
      </c>
      <c r="F15" s="49">
        <v>3</v>
      </c>
    </row>
    <row r="16" spans="2:9" x14ac:dyDescent="0.25">
      <c r="B16" s="80" t="s">
        <v>270</v>
      </c>
      <c r="C16" s="49">
        <v>1</v>
      </c>
      <c r="D16" s="49">
        <v>1</v>
      </c>
      <c r="E16" s="49">
        <v>1</v>
      </c>
      <c r="F16" s="49">
        <v>1</v>
      </c>
    </row>
    <row r="17" spans="2:6" x14ac:dyDescent="0.25">
      <c r="B17" s="80" t="s">
        <v>271</v>
      </c>
      <c r="C17" s="49">
        <v>10</v>
      </c>
      <c r="D17" s="49">
        <v>9</v>
      </c>
      <c r="E17" s="49">
        <v>7</v>
      </c>
      <c r="F17" s="49">
        <v>8</v>
      </c>
    </row>
    <row r="18" spans="2:6" x14ac:dyDescent="0.25">
      <c r="B18" s="80" t="s">
        <v>269</v>
      </c>
      <c r="C18" s="49">
        <v>1</v>
      </c>
      <c r="D18" s="49">
        <v>1</v>
      </c>
      <c r="E18" s="49">
        <v>1</v>
      </c>
      <c r="F18" s="49">
        <v>1</v>
      </c>
    </row>
    <row r="19" spans="2:6" x14ac:dyDescent="0.25">
      <c r="B19" s="80" t="s">
        <v>386</v>
      </c>
      <c r="C19" s="49">
        <v>1</v>
      </c>
      <c r="D19" s="49">
        <v>1</v>
      </c>
      <c r="E19" s="49">
        <v>1</v>
      </c>
      <c r="F19" s="49">
        <v>1</v>
      </c>
    </row>
    <row r="20" spans="2:6" ht="15.75" customHeight="1" x14ac:dyDescent="0.25">
      <c r="B20" s="199" t="s">
        <v>19</v>
      </c>
      <c r="C20" s="242">
        <v>116</v>
      </c>
      <c r="D20" s="242">
        <v>78</v>
      </c>
      <c r="E20" s="242">
        <v>69</v>
      </c>
      <c r="F20" s="242">
        <v>101</v>
      </c>
    </row>
    <row r="22" spans="2:6" x14ac:dyDescent="0.25">
      <c r="F22" s="36"/>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F1" zoomScaleNormal="100" workbookViewId="0">
      <selection activeCell="AA2" sqref="AA2:AB3"/>
    </sheetView>
  </sheetViews>
  <sheetFormatPr defaultRowHeight="15" x14ac:dyDescent="0.25"/>
  <cols>
    <col min="1" max="1" width="1.85546875" customWidth="1"/>
    <col min="5" max="5" width="15.28515625" customWidth="1"/>
    <col min="7" max="7" width="16.42578125" customWidth="1"/>
    <col min="8" max="8" width="3.28515625" customWidth="1"/>
    <col min="16" max="16" width="1.85546875" style="43" customWidth="1"/>
    <col min="17" max="17" width="1.85546875" customWidth="1"/>
    <col min="18" max="18" width="46.5703125" style="15" customWidth="1"/>
    <col min="19" max="19" width="14.42578125" style="15" customWidth="1"/>
    <col min="20" max="20" width="13.5703125" style="15" customWidth="1"/>
    <col min="21" max="21" width="13.7109375" style="15" customWidth="1"/>
    <col min="22" max="22" width="14.5703125" style="15" customWidth="1"/>
    <col min="23" max="23" width="17.7109375" style="15" customWidth="1"/>
    <col min="24" max="24" width="11.28515625" style="15" customWidth="1"/>
    <col min="25" max="25" width="13.28515625" style="15" customWidth="1"/>
    <col min="26" max="26" width="3.5703125" customWidth="1"/>
    <col min="27" max="27" width="6" customWidth="1"/>
    <col min="28" max="28" width="8" customWidth="1"/>
  </cols>
  <sheetData>
    <row r="1" spans="2:28" ht="12" customHeight="1" x14ac:dyDescent="0.25"/>
    <row r="2" spans="2:28" ht="15.75" x14ac:dyDescent="0.25">
      <c r="B2" s="386"/>
      <c r="C2" s="386"/>
      <c r="D2" s="386"/>
      <c r="E2" s="386"/>
      <c r="F2" s="386"/>
      <c r="G2" s="386"/>
      <c r="H2" s="45"/>
      <c r="I2" s="386"/>
      <c r="J2" s="386"/>
      <c r="K2" s="386"/>
      <c r="L2" s="386"/>
      <c r="M2" s="386"/>
      <c r="N2" s="386"/>
      <c r="O2" s="386"/>
      <c r="R2" s="388" t="s">
        <v>1017</v>
      </c>
      <c r="S2" s="388"/>
      <c r="T2" s="388"/>
      <c r="U2" s="388"/>
      <c r="V2" s="388"/>
      <c r="W2" s="388"/>
      <c r="X2" s="388"/>
      <c r="Y2" s="388"/>
      <c r="AA2" s="382" t="s">
        <v>322</v>
      </c>
      <c r="AB2" s="382"/>
    </row>
    <row r="3" spans="2:28" ht="28.5" customHeight="1" x14ac:dyDescent="0.25">
      <c r="R3" s="384" t="s">
        <v>14</v>
      </c>
      <c r="S3" s="390" t="s">
        <v>15</v>
      </c>
      <c r="T3" s="391"/>
      <c r="U3" s="391"/>
      <c r="V3" s="391"/>
      <c r="W3" s="391"/>
      <c r="X3" s="391"/>
      <c r="Y3" s="392"/>
      <c r="AA3" s="382"/>
      <c r="AB3" s="382"/>
    </row>
    <row r="4" spans="2:28" x14ac:dyDescent="0.25">
      <c r="R4" s="389"/>
      <c r="S4" s="389" t="s">
        <v>3</v>
      </c>
      <c r="T4" s="393" t="s">
        <v>16</v>
      </c>
      <c r="U4" s="393"/>
      <c r="V4" s="393"/>
      <c r="W4" s="393"/>
      <c r="X4" s="393"/>
      <c r="Y4" s="394" t="s">
        <v>17</v>
      </c>
    </row>
    <row r="5" spans="2:28" ht="40.5" x14ac:dyDescent="0.25">
      <c r="R5" s="385"/>
      <c r="S5" s="385"/>
      <c r="T5" s="4" t="s">
        <v>5</v>
      </c>
      <c r="U5" s="4" t="s">
        <v>18</v>
      </c>
      <c r="V5" s="4" t="s">
        <v>7</v>
      </c>
      <c r="W5" s="4" t="s">
        <v>8</v>
      </c>
      <c r="X5" s="6" t="s">
        <v>19</v>
      </c>
      <c r="Y5" s="395"/>
    </row>
    <row r="6" spans="2:28" ht="18" customHeight="1" x14ac:dyDescent="0.25">
      <c r="R6" s="182" t="s">
        <v>20</v>
      </c>
      <c r="S6" s="108">
        <v>3034</v>
      </c>
      <c r="T6" s="108">
        <v>423</v>
      </c>
      <c r="U6" s="108">
        <v>435</v>
      </c>
      <c r="V6" s="108">
        <v>516</v>
      </c>
      <c r="W6" s="108">
        <v>1092</v>
      </c>
      <c r="X6" s="123">
        <v>2466</v>
      </c>
      <c r="Y6" s="189">
        <v>568</v>
      </c>
    </row>
    <row r="7" spans="2:28" ht="18.75" customHeight="1" x14ac:dyDescent="0.25">
      <c r="R7" s="87" t="s">
        <v>21</v>
      </c>
      <c r="S7" s="5">
        <v>389</v>
      </c>
      <c r="T7" s="98">
        <v>46</v>
      </c>
      <c r="U7" s="98">
        <v>57</v>
      </c>
      <c r="V7" s="98">
        <v>61</v>
      </c>
      <c r="W7" s="98">
        <v>145</v>
      </c>
      <c r="X7" s="98">
        <v>309</v>
      </c>
      <c r="Y7" s="99">
        <v>80</v>
      </c>
      <c r="AA7" s="137"/>
    </row>
    <row r="8" spans="2:28" ht="17.25" customHeight="1" x14ac:dyDescent="0.25">
      <c r="R8" s="88" t="s">
        <v>22</v>
      </c>
      <c r="S8" s="5">
        <v>335</v>
      </c>
      <c r="T8" s="98">
        <v>56</v>
      </c>
      <c r="U8" s="98">
        <v>65</v>
      </c>
      <c r="V8" s="98">
        <v>53</v>
      </c>
      <c r="W8" s="98">
        <v>102</v>
      </c>
      <c r="X8" s="98">
        <v>276</v>
      </c>
      <c r="Y8" s="99">
        <v>59</v>
      </c>
      <c r="AA8" s="137"/>
    </row>
    <row r="9" spans="2:28" ht="20.25" customHeight="1" x14ac:dyDescent="0.25">
      <c r="R9" s="87" t="s">
        <v>23</v>
      </c>
      <c r="S9" s="5">
        <v>214</v>
      </c>
      <c r="T9" s="98">
        <v>27</v>
      </c>
      <c r="U9" s="98">
        <v>23</v>
      </c>
      <c r="V9" s="98">
        <v>28</v>
      </c>
      <c r="W9" s="98">
        <v>98</v>
      </c>
      <c r="X9" s="98">
        <v>176</v>
      </c>
      <c r="Y9" s="99">
        <v>38</v>
      </c>
      <c r="AA9" s="137"/>
    </row>
    <row r="10" spans="2:28" ht="16.5" customHeight="1" x14ac:dyDescent="0.25">
      <c r="R10" s="88" t="s">
        <v>24</v>
      </c>
      <c r="S10" s="5">
        <v>161</v>
      </c>
      <c r="T10" s="98">
        <v>25</v>
      </c>
      <c r="U10" s="98">
        <v>28</v>
      </c>
      <c r="V10" s="98">
        <v>23</v>
      </c>
      <c r="W10" s="98">
        <v>52</v>
      </c>
      <c r="X10" s="98">
        <v>128</v>
      </c>
      <c r="Y10" s="99">
        <v>33</v>
      </c>
      <c r="AA10" s="137"/>
    </row>
    <row r="11" spans="2:28" ht="15" customHeight="1" x14ac:dyDescent="0.25">
      <c r="R11" s="87" t="s">
        <v>25</v>
      </c>
      <c r="S11" s="5">
        <v>328</v>
      </c>
      <c r="T11" s="98">
        <v>59</v>
      </c>
      <c r="U11" s="98">
        <v>57</v>
      </c>
      <c r="V11" s="98">
        <v>40</v>
      </c>
      <c r="W11" s="98">
        <v>109</v>
      </c>
      <c r="X11" s="98">
        <v>265</v>
      </c>
      <c r="Y11" s="99">
        <v>63</v>
      </c>
      <c r="AA11" s="137"/>
    </row>
    <row r="12" spans="2:28" ht="15" customHeight="1" x14ac:dyDescent="0.25">
      <c r="R12" s="88" t="s">
        <v>26</v>
      </c>
      <c r="S12" s="5">
        <v>517</v>
      </c>
      <c r="T12" s="98">
        <v>61</v>
      </c>
      <c r="U12" s="98">
        <v>76</v>
      </c>
      <c r="V12" s="98">
        <v>71</v>
      </c>
      <c r="W12" s="98">
        <v>216</v>
      </c>
      <c r="X12" s="98">
        <v>424</v>
      </c>
      <c r="Y12" s="99">
        <v>93</v>
      </c>
      <c r="AA12" s="137"/>
    </row>
    <row r="13" spans="2:28" ht="18.75" customHeight="1" x14ac:dyDescent="0.25">
      <c r="R13" s="87" t="s">
        <v>27</v>
      </c>
      <c r="S13" s="5">
        <v>355</v>
      </c>
      <c r="T13" s="98">
        <v>47</v>
      </c>
      <c r="U13" s="98">
        <v>50</v>
      </c>
      <c r="V13" s="98">
        <v>67</v>
      </c>
      <c r="W13" s="98">
        <v>120</v>
      </c>
      <c r="X13" s="98">
        <v>284</v>
      </c>
      <c r="Y13" s="99">
        <v>71</v>
      </c>
      <c r="AA13" s="137"/>
    </row>
    <row r="14" spans="2:28" ht="15.75" customHeight="1" x14ac:dyDescent="0.25">
      <c r="R14" s="88" t="s">
        <v>28</v>
      </c>
      <c r="S14" s="5">
        <v>501</v>
      </c>
      <c r="T14" s="98">
        <v>61</v>
      </c>
      <c r="U14" s="98">
        <v>45</v>
      </c>
      <c r="V14" s="98">
        <v>131</v>
      </c>
      <c r="W14" s="98">
        <v>183</v>
      </c>
      <c r="X14" s="98">
        <v>420</v>
      </c>
      <c r="Y14" s="99">
        <v>81</v>
      </c>
      <c r="AA14" s="137"/>
    </row>
    <row r="15" spans="2:28" x14ac:dyDescent="0.25">
      <c r="R15" s="185" t="s">
        <v>29</v>
      </c>
      <c r="S15" s="70">
        <v>234</v>
      </c>
      <c r="T15" s="183">
        <v>41</v>
      </c>
      <c r="U15" s="183">
        <v>34</v>
      </c>
      <c r="V15" s="183">
        <v>42</v>
      </c>
      <c r="W15" s="183">
        <v>67</v>
      </c>
      <c r="X15" s="183">
        <v>184</v>
      </c>
      <c r="Y15" s="184">
        <v>50</v>
      </c>
      <c r="AA15" s="137"/>
    </row>
    <row r="16" spans="2:28" x14ac:dyDescent="0.25">
      <c r="R16" s="186" t="s">
        <v>30</v>
      </c>
      <c r="S16" s="190">
        <v>1791</v>
      </c>
      <c r="T16" s="190">
        <v>323</v>
      </c>
      <c r="U16" s="190">
        <v>275</v>
      </c>
      <c r="V16" s="190">
        <v>173</v>
      </c>
      <c r="W16" s="190">
        <v>500</v>
      </c>
      <c r="X16" s="135">
        <v>1271</v>
      </c>
      <c r="Y16" s="191">
        <v>520</v>
      </c>
      <c r="AA16" s="137">
        <f>SUM(T16+U16)</f>
        <v>598</v>
      </c>
    </row>
    <row r="17" spans="2:27" ht="14.25" customHeight="1" x14ac:dyDescent="0.25">
      <c r="R17" s="87" t="s">
        <v>31</v>
      </c>
      <c r="S17" s="8">
        <v>517</v>
      </c>
      <c r="T17" s="98">
        <v>101</v>
      </c>
      <c r="U17" s="98">
        <v>75</v>
      </c>
      <c r="V17" s="98">
        <v>53</v>
      </c>
      <c r="W17" s="98">
        <v>80</v>
      </c>
      <c r="X17" s="79">
        <v>309</v>
      </c>
      <c r="Y17" s="50">
        <v>208</v>
      </c>
      <c r="AA17" s="137"/>
    </row>
    <row r="18" spans="2:27" ht="14.25" customHeight="1" x14ac:dyDescent="0.25">
      <c r="R18" s="88" t="s">
        <v>32</v>
      </c>
      <c r="S18" s="8">
        <v>235</v>
      </c>
      <c r="T18" s="98">
        <v>29</v>
      </c>
      <c r="U18" s="98">
        <v>41</v>
      </c>
      <c r="V18" s="98">
        <v>18</v>
      </c>
      <c r="W18" s="98">
        <v>90</v>
      </c>
      <c r="X18" s="79">
        <v>178</v>
      </c>
      <c r="Y18" s="50">
        <v>57</v>
      </c>
      <c r="AA18" s="137"/>
    </row>
    <row r="19" spans="2:27" ht="16.5" customHeight="1" x14ac:dyDescent="0.25">
      <c r="B19" s="386"/>
      <c r="C19" s="386"/>
      <c r="D19" s="386"/>
      <c r="E19" s="386"/>
      <c r="F19" s="386"/>
      <c r="G19" s="386"/>
      <c r="H19" s="46"/>
      <c r="I19" s="386"/>
      <c r="J19" s="386"/>
      <c r="K19" s="386"/>
      <c r="L19" s="386"/>
      <c r="M19" s="386"/>
      <c r="N19" s="386"/>
      <c r="O19" s="386"/>
      <c r="R19" s="87" t="s">
        <v>33</v>
      </c>
      <c r="S19" s="8">
        <v>11</v>
      </c>
      <c r="T19" s="98">
        <v>2</v>
      </c>
      <c r="U19" s="98">
        <v>3</v>
      </c>
      <c r="V19" s="98">
        <v>1</v>
      </c>
      <c r="W19" s="98">
        <v>2</v>
      </c>
      <c r="X19" s="79">
        <v>8</v>
      </c>
      <c r="Y19" s="50">
        <v>3</v>
      </c>
      <c r="AA19" s="137"/>
    </row>
    <row r="20" spans="2:27" ht="16.5" customHeight="1" x14ac:dyDescent="0.25">
      <c r="R20" s="187" t="s">
        <v>34</v>
      </c>
      <c r="S20" s="188">
        <v>1028</v>
      </c>
      <c r="T20" s="183">
        <v>191</v>
      </c>
      <c r="U20" s="183">
        <v>156</v>
      </c>
      <c r="V20" s="183">
        <v>101</v>
      </c>
      <c r="W20" s="183">
        <v>328</v>
      </c>
      <c r="X20" s="123">
        <v>776</v>
      </c>
      <c r="Y20" s="189">
        <v>252</v>
      </c>
      <c r="AA20" s="137"/>
    </row>
    <row r="21" spans="2:27" ht="15.75" customHeight="1" x14ac:dyDescent="0.25">
      <c r="R21" s="85" t="s">
        <v>35</v>
      </c>
      <c r="S21" s="78">
        <v>960</v>
      </c>
      <c r="T21" s="10">
        <v>187</v>
      </c>
      <c r="U21" s="10">
        <v>151</v>
      </c>
      <c r="V21" s="10">
        <v>132</v>
      </c>
      <c r="W21" s="10">
        <v>205</v>
      </c>
      <c r="X21" s="79">
        <v>675</v>
      </c>
      <c r="Y21" s="50">
        <v>285</v>
      </c>
      <c r="AA21" s="137">
        <f>SUM(T21+U21)</f>
        <v>338</v>
      </c>
    </row>
    <row r="22" spans="2:27" ht="15.75" customHeight="1" x14ac:dyDescent="0.25">
      <c r="R22" s="86" t="s">
        <v>36</v>
      </c>
      <c r="S22" s="78">
        <v>824</v>
      </c>
      <c r="T22" s="10">
        <v>106</v>
      </c>
      <c r="U22" s="10">
        <v>79</v>
      </c>
      <c r="V22" s="10">
        <v>76</v>
      </c>
      <c r="W22" s="10">
        <v>364</v>
      </c>
      <c r="X22" s="79">
        <v>625</v>
      </c>
      <c r="Y22" s="50">
        <v>199</v>
      </c>
      <c r="AA22" s="137">
        <f t="shared" ref="AA22:AA27" si="0">SUM(T22+U22)</f>
        <v>185</v>
      </c>
    </row>
    <row r="23" spans="2:27" ht="15.75" customHeight="1" x14ac:dyDescent="0.25">
      <c r="R23" s="85" t="s">
        <v>37</v>
      </c>
      <c r="S23" s="78">
        <v>168</v>
      </c>
      <c r="T23" s="10">
        <v>30</v>
      </c>
      <c r="U23" s="10">
        <v>27</v>
      </c>
      <c r="V23" s="10">
        <v>32</v>
      </c>
      <c r="W23" s="10">
        <v>41</v>
      </c>
      <c r="X23" s="79">
        <v>130</v>
      </c>
      <c r="Y23" s="50">
        <v>38</v>
      </c>
      <c r="AA23" s="137">
        <f t="shared" si="0"/>
        <v>57</v>
      </c>
    </row>
    <row r="24" spans="2:27" ht="15" customHeight="1" x14ac:dyDescent="0.25">
      <c r="R24" s="86" t="s">
        <v>38</v>
      </c>
      <c r="S24" s="78">
        <v>226</v>
      </c>
      <c r="T24" s="10">
        <v>28</v>
      </c>
      <c r="U24" s="10">
        <v>21</v>
      </c>
      <c r="V24" s="10">
        <v>48</v>
      </c>
      <c r="W24" s="10">
        <v>89</v>
      </c>
      <c r="X24" s="79">
        <v>186</v>
      </c>
      <c r="Y24" s="50">
        <v>40</v>
      </c>
      <c r="AA24" s="137">
        <f t="shared" si="0"/>
        <v>49</v>
      </c>
    </row>
    <row r="25" spans="2:27" ht="14.25" customHeight="1" x14ac:dyDescent="0.25">
      <c r="R25" s="85" t="s">
        <v>39</v>
      </c>
      <c r="S25" s="78">
        <v>224</v>
      </c>
      <c r="T25" s="10">
        <v>26</v>
      </c>
      <c r="U25" s="10">
        <v>25</v>
      </c>
      <c r="V25" s="10">
        <v>22</v>
      </c>
      <c r="W25" s="10">
        <v>94</v>
      </c>
      <c r="X25" s="79">
        <v>167</v>
      </c>
      <c r="Y25" s="50">
        <v>57</v>
      </c>
      <c r="AA25" s="137">
        <f t="shared" si="0"/>
        <v>51</v>
      </c>
    </row>
    <row r="26" spans="2:27" x14ac:dyDescent="0.25">
      <c r="R26" s="86" t="s">
        <v>29</v>
      </c>
      <c r="S26" s="78">
        <v>948</v>
      </c>
      <c r="T26" s="78">
        <v>113</v>
      </c>
      <c r="U26" s="78">
        <v>117</v>
      </c>
      <c r="V26" s="78">
        <v>120</v>
      </c>
      <c r="W26" s="78">
        <v>322</v>
      </c>
      <c r="X26" s="79">
        <v>672</v>
      </c>
      <c r="Y26" s="50">
        <v>276</v>
      </c>
      <c r="AA26" s="137">
        <f t="shared" si="0"/>
        <v>230</v>
      </c>
    </row>
    <row r="27" spans="2:27" x14ac:dyDescent="0.25">
      <c r="R27" s="208" t="s">
        <v>19</v>
      </c>
      <c r="S27" s="92">
        <v>8175</v>
      </c>
      <c r="T27" s="92">
        <v>1236</v>
      </c>
      <c r="U27" s="92">
        <v>1130</v>
      </c>
      <c r="V27" s="92">
        <v>1119</v>
      </c>
      <c r="W27" s="92">
        <v>2707</v>
      </c>
      <c r="X27" s="92">
        <v>6192</v>
      </c>
      <c r="Y27" s="92">
        <v>1983</v>
      </c>
      <c r="AA27" s="137">
        <f t="shared" si="0"/>
        <v>2366</v>
      </c>
    </row>
    <row r="28" spans="2:27" x14ac:dyDescent="0.25">
      <c r="R28" s="387" t="s">
        <v>40</v>
      </c>
      <c r="S28" s="387"/>
      <c r="T28" s="387"/>
      <c r="U28" s="387"/>
      <c r="V28" s="387"/>
      <c r="W28" s="387"/>
      <c r="X28" s="387"/>
      <c r="Y28" s="387"/>
      <c r="AA28" s="137"/>
    </row>
    <row r="29" spans="2:27" x14ac:dyDescent="0.25">
      <c r="AA29" s="137"/>
    </row>
    <row r="30" spans="2:27" x14ac:dyDescent="0.25">
      <c r="R30" s="140"/>
      <c r="S30" s="140"/>
      <c r="T30" s="140"/>
      <c r="U30" s="140"/>
      <c r="V30" s="140"/>
      <c r="W30" s="140"/>
    </row>
    <row r="31" spans="2:27" ht="18" customHeight="1" x14ac:dyDescent="0.25">
      <c r="R31" s="144" t="s">
        <v>14</v>
      </c>
      <c r="S31" s="145" t="s">
        <v>3</v>
      </c>
      <c r="T31" s="145" t="s">
        <v>285</v>
      </c>
      <c r="U31" s="145" t="s">
        <v>7</v>
      </c>
      <c r="V31" s="145" t="s">
        <v>8</v>
      </c>
      <c r="W31" s="140"/>
    </row>
    <row r="32" spans="2:27" x14ac:dyDescent="0.25">
      <c r="R32" s="146" t="s">
        <v>20</v>
      </c>
      <c r="S32" s="147">
        <f>S6</f>
        <v>3034</v>
      </c>
      <c r="T32" s="138">
        <v>475</v>
      </c>
      <c r="U32" s="147">
        <f>V6</f>
        <v>516</v>
      </c>
      <c r="V32" s="147">
        <f>W6</f>
        <v>1092</v>
      </c>
      <c r="W32" s="140"/>
    </row>
    <row r="33" spans="18:23" x14ac:dyDescent="0.25">
      <c r="R33" s="146" t="s">
        <v>286</v>
      </c>
      <c r="S33" s="147">
        <f>S16</f>
        <v>1791</v>
      </c>
      <c r="T33" s="138">
        <v>320</v>
      </c>
      <c r="U33" s="147">
        <v>59</v>
      </c>
      <c r="V33" s="147">
        <f>W16</f>
        <v>500</v>
      </c>
      <c r="W33" s="140"/>
    </row>
    <row r="34" spans="18:23" x14ac:dyDescent="0.25">
      <c r="R34" s="146" t="s">
        <v>35</v>
      </c>
      <c r="S34" s="147">
        <f t="shared" ref="S34:S39" si="1">S21</f>
        <v>960</v>
      </c>
      <c r="T34" s="138">
        <v>166</v>
      </c>
      <c r="U34" s="147">
        <f t="shared" ref="U34:V39" si="2">V21</f>
        <v>132</v>
      </c>
      <c r="V34" s="147">
        <f t="shared" si="2"/>
        <v>205</v>
      </c>
      <c r="W34" s="140"/>
    </row>
    <row r="35" spans="18:23" x14ac:dyDescent="0.25">
      <c r="R35" s="146" t="s">
        <v>287</v>
      </c>
      <c r="S35" s="147">
        <f t="shared" si="1"/>
        <v>824</v>
      </c>
      <c r="T35" s="138">
        <v>105</v>
      </c>
      <c r="U35" s="147">
        <v>27</v>
      </c>
      <c r="V35" s="147">
        <f t="shared" si="2"/>
        <v>364</v>
      </c>
      <c r="W35" s="140"/>
    </row>
    <row r="36" spans="18:23" x14ac:dyDescent="0.25">
      <c r="R36" s="146" t="s">
        <v>288</v>
      </c>
      <c r="S36" s="147">
        <f t="shared" si="1"/>
        <v>168</v>
      </c>
      <c r="T36" s="138">
        <v>37</v>
      </c>
      <c r="U36" s="147">
        <f t="shared" si="2"/>
        <v>32</v>
      </c>
      <c r="V36" s="147">
        <f t="shared" si="2"/>
        <v>41</v>
      </c>
      <c r="W36" s="140"/>
    </row>
    <row r="37" spans="18:23" x14ac:dyDescent="0.25">
      <c r="R37" s="146" t="s">
        <v>289</v>
      </c>
      <c r="S37" s="147">
        <f t="shared" si="1"/>
        <v>226</v>
      </c>
      <c r="T37" s="138">
        <v>22</v>
      </c>
      <c r="U37" s="147">
        <v>23</v>
      </c>
      <c r="V37" s="147">
        <f t="shared" si="2"/>
        <v>89</v>
      </c>
      <c r="W37" s="140"/>
    </row>
    <row r="38" spans="18:23" x14ac:dyDescent="0.25">
      <c r="R38" s="146" t="s">
        <v>290</v>
      </c>
      <c r="S38" s="147">
        <f t="shared" si="1"/>
        <v>224</v>
      </c>
      <c r="T38" s="138">
        <v>33</v>
      </c>
      <c r="U38" s="147">
        <f t="shared" si="2"/>
        <v>22</v>
      </c>
      <c r="V38" s="147">
        <f t="shared" si="2"/>
        <v>94</v>
      </c>
      <c r="W38" s="140"/>
    </row>
    <row r="39" spans="18:23" x14ac:dyDescent="0.25">
      <c r="R39" s="146" t="s">
        <v>29</v>
      </c>
      <c r="S39" s="147">
        <f t="shared" si="1"/>
        <v>948</v>
      </c>
      <c r="T39" s="138">
        <v>118</v>
      </c>
      <c r="U39" s="147">
        <f t="shared" si="2"/>
        <v>120</v>
      </c>
      <c r="V39" s="147">
        <f t="shared" si="2"/>
        <v>322</v>
      </c>
      <c r="W39" s="140"/>
    </row>
    <row r="40" spans="18:23" x14ac:dyDescent="0.25">
      <c r="R40" s="146" t="s">
        <v>19</v>
      </c>
      <c r="S40" s="148">
        <f>SUM(S32:S39)</f>
        <v>8175</v>
      </c>
      <c r="T40" s="138">
        <f>SUM(T32:T39)</f>
        <v>1276</v>
      </c>
      <c r="U40" s="148">
        <f>SUM(U32:U39)</f>
        <v>931</v>
      </c>
      <c r="V40" s="148">
        <f>SUM(V32:V39)</f>
        <v>2707</v>
      </c>
      <c r="W40" s="140"/>
    </row>
    <row r="41" spans="18:23" x14ac:dyDescent="0.25">
      <c r="R41" s="140"/>
      <c r="S41" s="140"/>
      <c r="T41" s="140"/>
      <c r="U41" s="140"/>
      <c r="V41" s="140"/>
      <c r="W41" s="140"/>
    </row>
    <row r="42" spans="18:23" x14ac:dyDescent="0.25">
      <c r="R42" s="140"/>
      <c r="S42" s="140"/>
      <c r="T42" s="140"/>
      <c r="U42" s="140"/>
      <c r="V42" s="140"/>
      <c r="W42" s="140"/>
    </row>
    <row r="43" spans="18:23" x14ac:dyDescent="0.25">
      <c r="R43" s="140"/>
      <c r="S43" s="140"/>
      <c r="T43" s="140"/>
      <c r="U43" s="140"/>
      <c r="V43" s="140"/>
      <c r="W43" s="140"/>
    </row>
    <row r="44" spans="18:23" ht="40.5" x14ac:dyDescent="0.25">
      <c r="R44" s="144" t="s">
        <v>14</v>
      </c>
      <c r="S44" s="145" t="s">
        <v>3</v>
      </c>
      <c r="T44" s="145" t="s">
        <v>5</v>
      </c>
      <c r="U44" s="145" t="s">
        <v>7</v>
      </c>
      <c r="V44" s="145" t="s">
        <v>8</v>
      </c>
      <c r="W44" s="140"/>
    </row>
    <row r="45" spans="18:23" x14ac:dyDescent="0.25">
      <c r="R45" s="140"/>
      <c r="S45" s="149"/>
      <c r="T45" s="149"/>
      <c r="U45" s="149"/>
      <c r="V45" s="149"/>
      <c r="W45" s="140"/>
    </row>
    <row r="46" spans="18:23" x14ac:dyDescent="0.25">
      <c r="R46" s="146" t="s">
        <v>20</v>
      </c>
      <c r="S46" s="150">
        <f>1994/4946</f>
        <v>0.40315406389001213</v>
      </c>
      <c r="T46" s="150">
        <f>475/1276</f>
        <v>0.37225705329153608</v>
      </c>
      <c r="U46" s="150">
        <f>U32/U40</f>
        <v>0.55424274973147158</v>
      </c>
      <c r="V46" s="150">
        <f>V32/V40</f>
        <v>0.40339859623199115</v>
      </c>
      <c r="W46" s="140"/>
    </row>
    <row r="47" spans="18:23" x14ac:dyDescent="0.25">
      <c r="R47" s="146" t="s">
        <v>286</v>
      </c>
      <c r="S47" s="150">
        <f>989/4946</f>
        <v>0.19995956328346137</v>
      </c>
      <c r="T47" s="150">
        <f>320/1276</f>
        <v>0.2507836990595611</v>
      </c>
      <c r="U47" s="150">
        <f>U33/U40</f>
        <v>6.3372717508055856E-2</v>
      </c>
      <c r="V47" s="150">
        <f>V33/V40</f>
        <v>0.1847063169560399</v>
      </c>
      <c r="W47" s="140"/>
    </row>
    <row r="48" spans="18:23" x14ac:dyDescent="0.25">
      <c r="R48" s="146" t="s">
        <v>35</v>
      </c>
      <c r="S48" s="150">
        <f>538/4946</f>
        <v>0.1087747674888799</v>
      </c>
      <c r="T48" s="150">
        <f>166/1276</f>
        <v>0.13009404388714735</v>
      </c>
      <c r="U48" s="150">
        <f>U34/U40</f>
        <v>0.14178302900107412</v>
      </c>
      <c r="V48" s="150">
        <f>V34/V40</f>
        <v>7.5729589951976359E-2</v>
      </c>
      <c r="W48" s="140"/>
    </row>
    <row r="49" spans="18:23" x14ac:dyDescent="0.25">
      <c r="R49" s="146" t="s">
        <v>287</v>
      </c>
      <c r="S49" s="150">
        <f>494/4946</f>
        <v>9.9878689850384145E-2</v>
      </c>
      <c r="T49" s="150">
        <f>105/1276</f>
        <v>8.2288401253918494E-2</v>
      </c>
      <c r="U49" s="150">
        <f>U35/U40</f>
        <v>2.9001074113856069E-2</v>
      </c>
      <c r="V49" s="150">
        <f>V35/V40</f>
        <v>0.13446619874399704</v>
      </c>
      <c r="W49" s="140"/>
    </row>
    <row r="50" spans="18:23" x14ac:dyDescent="0.25">
      <c r="R50" s="146" t="s">
        <v>288</v>
      </c>
      <c r="S50" s="150">
        <f>107/4946</f>
        <v>2.163364334816013E-2</v>
      </c>
      <c r="T50" s="150">
        <f>37/1276</f>
        <v>2.8996865203761754E-2</v>
      </c>
      <c r="U50" s="150">
        <f>U36/U40</f>
        <v>3.4371643394199784E-2</v>
      </c>
      <c r="V50" s="150">
        <f>V36/V40</f>
        <v>1.5145917990395271E-2</v>
      </c>
      <c r="W50" s="140"/>
    </row>
    <row r="51" spans="18:23" x14ac:dyDescent="0.25">
      <c r="R51" s="146" t="s">
        <v>289</v>
      </c>
      <c r="S51" s="150">
        <f>148/4946</f>
        <v>2.9923170238576626E-2</v>
      </c>
      <c r="T51" s="150">
        <f>22/1276</f>
        <v>1.7241379310344827E-2</v>
      </c>
      <c r="U51" s="150">
        <f>U37/U40</f>
        <v>2.4704618689581095E-2</v>
      </c>
      <c r="V51" s="150">
        <f>V37/V40</f>
        <v>3.2877724418175103E-2</v>
      </c>
      <c r="W51" s="140"/>
    </row>
    <row r="52" spans="18:23" x14ac:dyDescent="0.25">
      <c r="R52" s="146" t="s">
        <v>290</v>
      </c>
      <c r="S52" s="150">
        <f>144/4946</f>
        <v>2.9114435907804288E-2</v>
      </c>
      <c r="T52" s="150">
        <f>33/1276</f>
        <v>2.5862068965517241E-2</v>
      </c>
      <c r="U52" s="150">
        <f>U38/U40</f>
        <v>2.3630504833512353E-2</v>
      </c>
      <c r="V52" s="150">
        <f>V38/V40</f>
        <v>3.4724787587735499E-2</v>
      </c>
      <c r="W52" s="140"/>
    </row>
    <row r="53" spans="18:23" x14ac:dyDescent="0.25">
      <c r="R53" s="146" t="s">
        <v>29</v>
      </c>
      <c r="S53" s="150">
        <f>532/4946</f>
        <v>0.10756166599272139</v>
      </c>
      <c r="T53" s="150">
        <f>118/1276</f>
        <v>9.2476489028213163E-2</v>
      </c>
      <c r="U53" s="150">
        <f>U39/U40</f>
        <v>0.1288936627282492</v>
      </c>
      <c r="V53" s="150">
        <f>V39/V40</f>
        <v>0.11895086811968969</v>
      </c>
      <c r="W53" s="140"/>
    </row>
    <row r="54" spans="18:23" x14ac:dyDescent="0.25">
      <c r="R54" s="146"/>
      <c r="S54" s="140"/>
      <c r="T54" s="140"/>
      <c r="U54" s="140"/>
      <c r="V54" s="140"/>
      <c r="W54" s="140"/>
    </row>
    <row r="55" spans="18:23" x14ac:dyDescent="0.25">
      <c r="R55" s="140"/>
      <c r="S55" s="140"/>
      <c r="T55" s="140"/>
      <c r="U55" s="140"/>
      <c r="V55" s="140"/>
      <c r="W55" s="140"/>
    </row>
    <row r="56" spans="18:23" x14ac:dyDescent="0.25">
      <c r="R56" s="140"/>
      <c r="S56" s="140"/>
      <c r="T56" s="140"/>
      <c r="U56" s="140"/>
      <c r="V56" s="140"/>
      <c r="W56" s="140"/>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6"/>
  <sheetViews>
    <sheetView showGridLines="0" workbookViewId="0">
      <selection activeCell="H2" sqref="H2:I3"/>
    </sheetView>
  </sheetViews>
  <sheetFormatPr defaultRowHeight="15" x14ac:dyDescent="0.25"/>
  <cols>
    <col min="1" max="1" width="1.85546875" customWidth="1"/>
    <col min="2" max="2" width="14.42578125" style="15"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00" t="s">
        <v>1053</v>
      </c>
      <c r="C2" s="500"/>
      <c r="D2" s="500"/>
      <c r="E2" s="500"/>
      <c r="F2" s="500"/>
      <c r="H2" s="404" t="s">
        <v>322</v>
      </c>
      <c r="I2" s="404"/>
    </row>
    <row r="3" spans="2:9" x14ac:dyDescent="0.25">
      <c r="B3" s="517" t="s">
        <v>277</v>
      </c>
      <c r="C3" s="517"/>
      <c r="D3" s="517"/>
      <c r="E3" s="517"/>
      <c r="F3" s="517"/>
      <c r="H3" s="404"/>
      <c r="I3" s="404"/>
    </row>
    <row r="4" spans="2:9" ht="25.5" x14ac:dyDescent="0.25">
      <c r="B4" s="32" t="s">
        <v>200</v>
      </c>
      <c r="C4" s="32" t="s">
        <v>259</v>
      </c>
      <c r="D4" s="32" t="s">
        <v>260</v>
      </c>
      <c r="E4" s="32" t="s">
        <v>261</v>
      </c>
      <c r="F4" s="32" t="s">
        <v>19</v>
      </c>
    </row>
    <row r="5" spans="2:9" x14ac:dyDescent="0.25">
      <c r="B5" s="49" t="s">
        <v>416</v>
      </c>
      <c r="C5" s="200">
        <v>0</v>
      </c>
      <c r="D5" s="200">
        <v>0</v>
      </c>
      <c r="E5" s="200">
        <v>0</v>
      </c>
      <c r="F5" s="200">
        <v>0</v>
      </c>
    </row>
    <row r="6" spans="2:9" x14ac:dyDescent="0.25">
      <c r="B6" s="49" t="s">
        <v>417</v>
      </c>
      <c r="C6" s="200">
        <v>781</v>
      </c>
      <c r="D6" s="200">
        <v>121</v>
      </c>
      <c r="E6" s="200">
        <v>284</v>
      </c>
      <c r="F6" s="200">
        <v>1186</v>
      </c>
    </row>
    <row r="7" spans="2:9" x14ac:dyDescent="0.25">
      <c r="B7" s="49" t="s">
        <v>418</v>
      </c>
      <c r="C7" s="200">
        <v>848</v>
      </c>
      <c r="D7" s="200">
        <v>204</v>
      </c>
      <c r="E7" s="200">
        <v>792</v>
      </c>
      <c r="F7" s="200">
        <v>1844</v>
      </c>
    </row>
    <row r="8" spans="2:9" x14ac:dyDescent="0.25">
      <c r="B8" s="80" t="s">
        <v>419</v>
      </c>
      <c r="C8" s="200">
        <v>409</v>
      </c>
      <c r="D8" s="200">
        <v>82</v>
      </c>
      <c r="E8" s="200">
        <v>446</v>
      </c>
      <c r="F8" s="200">
        <v>937</v>
      </c>
    </row>
    <row r="9" spans="2:9" x14ac:dyDescent="0.25">
      <c r="B9" s="80" t="s">
        <v>420</v>
      </c>
      <c r="C9" s="200">
        <v>302</v>
      </c>
      <c r="D9" s="200">
        <v>67</v>
      </c>
      <c r="E9" s="200">
        <v>303</v>
      </c>
      <c r="F9" s="200">
        <v>672</v>
      </c>
    </row>
    <row r="10" spans="2:9" x14ac:dyDescent="0.25">
      <c r="B10" s="80" t="s">
        <v>421</v>
      </c>
      <c r="C10" s="200">
        <v>311</v>
      </c>
      <c r="D10" s="200">
        <v>57</v>
      </c>
      <c r="E10" s="200">
        <v>275</v>
      </c>
      <c r="F10" s="200">
        <v>643</v>
      </c>
    </row>
    <row r="11" spans="2:9" x14ac:dyDescent="0.25">
      <c r="B11" s="80" t="s">
        <v>484</v>
      </c>
      <c r="C11" s="200">
        <v>138</v>
      </c>
      <c r="D11" s="200">
        <v>23</v>
      </c>
      <c r="E11" s="200">
        <v>89</v>
      </c>
      <c r="F11" s="200">
        <v>250</v>
      </c>
    </row>
    <row r="12" spans="2:9" x14ac:dyDescent="0.25">
      <c r="B12" s="39" t="s">
        <v>457</v>
      </c>
      <c r="C12" s="200">
        <v>29</v>
      </c>
      <c r="D12" s="200">
        <v>7</v>
      </c>
      <c r="E12" s="200">
        <v>24</v>
      </c>
      <c r="F12" s="200">
        <v>60</v>
      </c>
    </row>
    <row r="13" spans="2:9" x14ac:dyDescent="0.25">
      <c r="B13" s="39" t="s">
        <v>1011</v>
      </c>
      <c r="C13" s="200">
        <v>35</v>
      </c>
      <c r="D13" s="200">
        <v>9</v>
      </c>
      <c r="E13" s="200">
        <v>31</v>
      </c>
      <c r="F13" s="200">
        <v>75</v>
      </c>
    </row>
    <row r="14" spans="2:9" x14ac:dyDescent="0.25">
      <c r="B14" s="39" t="s">
        <v>906</v>
      </c>
      <c r="C14" s="200">
        <v>64</v>
      </c>
      <c r="D14" s="200">
        <v>7</v>
      </c>
      <c r="E14" s="200">
        <v>15</v>
      </c>
      <c r="F14" s="200">
        <v>86</v>
      </c>
    </row>
    <row r="15" spans="2:9" x14ac:dyDescent="0.25">
      <c r="B15" s="199" t="s">
        <v>19</v>
      </c>
      <c r="C15" s="226">
        <v>2917</v>
      </c>
      <c r="D15" s="226">
        <v>577</v>
      </c>
      <c r="E15" s="226">
        <v>2259</v>
      </c>
      <c r="F15" s="226">
        <v>5753</v>
      </c>
    </row>
    <row r="16" spans="2:9" x14ac:dyDescent="0.25">
      <c r="B16" s="518" t="s">
        <v>425</v>
      </c>
      <c r="C16" s="518"/>
      <c r="D16" s="518"/>
      <c r="E16" s="518"/>
      <c r="F16" s="518"/>
    </row>
  </sheetData>
  <mergeCells count="4">
    <mergeCell ref="B2:F2"/>
    <mergeCell ref="B3:F3"/>
    <mergeCell ref="H2:I3"/>
    <mergeCell ref="B16:F16"/>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I2" sqref="I2:J3"/>
    </sheetView>
  </sheetViews>
  <sheetFormatPr defaultRowHeight="15" x14ac:dyDescent="0.25"/>
  <cols>
    <col min="1" max="1" width="1.85546875" style="43" customWidth="1"/>
    <col min="2" max="2" width="1.85546875" customWidth="1"/>
    <col min="3" max="3" width="24.7109375" style="15"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x14ac:dyDescent="0.25"/>
    <row r="2" spans="3:10" ht="15" customHeight="1" x14ac:dyDescent="0.25">
      <c r="C2" s="497" t="s">
        <v>1054</v>
      </c>
      <c r="D2" s="497"/>
      <c r="E2" s="497"/>
      <c r="F2" s="497"/>
      <c r="G2" s="497"/>
      <c r="I2" s="404" t="s">
        <v>322</v>
      </c>
      <c r="J2" s="404"/>
    </row>
    <row r="3" spans="3:10" x14ac:dyDescent="0.25">
      <c r="C3" s="498" t="s">
        <v>0</v>
      </c>
      <c r="D3" s="498"/>
      <c r="E3" s="498"/>
      <c r="F3" s="498"/>
      <c r="G3" s="498"/>
      <c r="I3" s="404"/>
      <c r="J3" s="404"/>
    </row>
    <row r="4" spans="3:10" ht="38.25" x14ac:dyDescent="0.25">
      <c r="C4" s="18" t="s">
        <v>189</v>
      </c>
      <c r="D4" s="18" t="s">
        <v>259</v>
      </c>
      <c r="E4" s="18" t="s">
        <v>260</v>
      </c>
      <c r="F4" s="18" t="s">
        <v>261</v>
      </c>
      <c r="G4" s="18" t="s">
        <v>19</v>
      </c>
    </row>
    <row r="5" spans="3:10" x14ac:dyDescent="0.25">
      <c r="C5" s="80" t="s">
        <v>192</v>
      </c>
      <c r="D5" s="200">
        <v>92</v>
      </c>
      <c r="E5" s="200">
        <v>39</v>
      </c>
      <c r="F5" s="200">
        <v>267</v>
      </c>
      <c r="G5" s="200">
        <v>398</v>
      </c>
    </row>
    <row r="6" spans="3:10" ht="16.5" customHeight="1" x14ac:dyDescent="0.25">
      <c r="C6" s="80" t="s">
        <v>193</v>
      </c>
      <c r="D6" s="200">
        <v>481</v>
      </c>
      <c r="E6" s="200">
        <v>96</v>
      </c>
      <c r="F6" s="200">
        <v>398</v>
      </c>
      <c r="G6" s="200">
        <v>975</v>
      </c>
    </row>
    <row r="7" spans="3:10" x14ac:dyDescent="0.25">
      <c r="C7" s="80" t="s">
        <v>194</v>
      </c>
      <c r="D7" s="200">
        <v>127</v>
      </c>
      <c r="E7" s="200">
        <v>56</v>
      </c>
      <c r="F7" s="200">
        <v>343</v>
      </c>
      <c r="G7" s="200">
        <v>526</v>
      </c>
    </row>
    <row r="8" spans="3:10" x14ac:dyDescent="0.25">
      <c r="C8" s="80" t="s">
        <v>195</v>
      </c>
      <c r="D8" s="200">
        <v>850</v>
      </c>
      <c r="E8" s="200">
        <v>172</v>
      </c>
      <c r="F8" s="200">
        <v>385</v>
      </c>
      <c r="G8" s="200">
        <v>1407</v>
      </c>
    </row>
    <row r="9" spans="3:10" x14ac:dyDescent="0.25">
      <c r="C9" s="80" t="s">
        <v>196</v>
      </c>
      <c r="D9" s="200">
        <v>123</v>
      </c>
      <c r="E9" s="200">
        <v>46</v>
      </c>
      <c r="F9" s="200">
        <v>164</v>
      </c>
      <c r="G9" s="200">
        <v>333</v>
      </c>
    </row>
    <row r="10" spans="3:10" ht="15.75" customHeight="1" x14ac:dyDescent="0.25">
      <c r="C10" s="80" t="s">
        <v>197</v>
      </c>
      <c r="D10" s="200">
        <v>1147</v>
      </c>
      <c r="E10" s="200">
        <v>135</v>
      </c>
      <c r="F10" s="200">
        <v>533</v>
      </c>
      <c r="G10" s="200">
        <v>1815</v>
      </c>
    </row>
    <row r="11" spans="3:10" x14ac:dyDescent="0.25">
      <c r="C11" s="80" t="s">
        <v>198</v>
      </c>
      <c r="D11" s="200">
        <v>38</v>
      </c>
      <c r="E11" s="200">
        <v>20</v>
      </c>
      <c r="F11" s="200">
        <v>124</v>
      </c>
      <c r="G11" s="200">
        <v>182</v>
      </c>
    </row>
    <row r="12" spans="3:10" x14ac:dyDescent="0.25">
      <c r="C12" s="80" t="s">
        <v>199</v>
      </c>
      <c r="D12" s="200">
        <v>59</v>
      </c>
      <c r="E12" s="200">
        <v>13</v>
      </c>
      <c r="F12" s="200">
        <v>45</v>
      </c>
      <c r="G12" s="200">
        <v>117</v>
      </c>
    </row>
    <row r="13" spans="3:10" x14ac:dyDescent="0.25">
      <c r="C13" s="170" t="s">
        <v>12</v>
      </c>
      <c r="D13" s="225">
        <v>2917</v>
      </c>
      <c r="E13" s="225">
        <v>577</v>
      </c>
      <c r="F13" s="225">
        <v>2259</v>
      </c>
      <c r="G13" s="225">
        <v>5753</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97" t="s">
        <v>1055</v>
      </c>
      <c r="C2" s="497"/>
      <c r="D2" s="497"/>
      <c r="E2" s="497"/>
      <c r="F2" s="497"/>
      <c r="H2" s="404" t="s">
        <v>322</v>
      </c>
      <c r="I2" s="404"/>
    </row>
    <row r="3" spans="2:9" x14ac:dyDescent="0.25">
      <c r="B3" s="477" t="s">
        <v>0</v>
      </c>
      <c r="C3" s="477"/>
      <c r="D3" s="477"/>
      <c r="E3" s="477"/>
      <c r="F3" s="477"/>
      <c r="H3" s="404"/>
      <c r="I3" s="404"/>
    </row>
    <row r="4" spans="2:9" ht="25.5" x14ac:dyDescent="0.25">
      <c r="B4" s="18" t="s">
        <v>353</v>
      </c>
      <c r="C4" s="32" t="s">
        <v>259</v>
      </c>
      <c r="D4" s="32" t="s">
        <v>260</v>
      </c>
      <c r="E4" s="32" t="s">
        <v>261</v>
      </c>
      <c r="F4" s="18" t="s">
        <v>19</v>
      </c>
    </row>
    <row r="5" spans="2:9" x14ac:dyDescent="0.25">
      <c r="B5" s="80" t="s">
        <v>278</v>
      </c>
      <c r="C5" s="200">
        <v>218</v>
      </c>
      <c r="D5" s="200">
        <v>9</v>
      </c>
      <c r="E5" s="200">
        <v>152</v>
      </c>
      <c r="F5" s="200">
        <v>379</v>
      </c>
    </row>
    <row r="6" spans="2:9" x14ac:dyDescent="0.25">
      <c r="B6" s="80" t="s">
        <v>279</v>
      </c>
      <c r="C6" s="200">
        <v>637</v>
      </c>
      <c r="D6" s="200">
        <v>90</v>
      </c>
      <c r="E6" s="200">
        <v>880</v>
      </c>
      <c r="F6" s="200">
        <v>1607</v>
      </c>
    </row>
    <row r="7" spans="2:9" x14ac:dyDescent="0.25">
      <c r="B7" s="80" t="s">
        <v>218</v>
      </c>
      <c r="C7" s="200">
        <v>568</v>
      </c>
      <c r="D7" s="200">
        <v>121</v>
      </c>
      <c r="E7" s="200">
        <v>691</v>
      </c>
      <c r="F7" s="200">
        <v>1380</v>
      </c>
    </row>
    <row r="8" spans="2:9" x14ac:dyDescent="0.25">
      <c r="B8" s="80" t="s">
        <v>219</v>
      </c>
      <c r="C8" s="200">
        <v>1046</v>
      </c>
      <c r="D8" s="200">
        <v>171</v>
      </c>
      <c r="E8" s="200">
        <v>335</v>
      </c>
      <c r="F8" s="200">
        <v>1552</v>
      </c>
    </row>
    <row r="9" spans="2:9" x14ac:dyDescent="0.25">
      <c r="B9" s="80" t="s">
        <v>220</v>
      </c>
      <c r="C9" s="200">
        <v>398</v>
      </c>
      <c r="D9" s="200">
        <v>129</v>
      </c>
      <c r="E9" s="200">
        <v>185</v>
      </c>
      <c r="F9" s="200">
        <v>712</v>
      </c>
    </row>
    <row r="10" spans="2:9" x14ac:dyDescent="0.25">
      <c r="B10" s="80" t="s">
        <v>221</v>
      </c>
      <c r="C10" s="200">
        <v>44</v>
      </c>
      <c r="D10" s="200">
        <v>54</v>
      </c>
      <c r="E10" s="200">
        <v>15</v>
      </c>
      <c r="F10" s="200">
        <v>113</v>
      </c>
    </row>
    <row r="11" spans="2:9" x14ac:dyDescent="0.25">
      <c r="B11" s="80" t="s">
        <v>280</v>
      </c>
      <c r="C11" s="200">
        <v>6</v>
      </c>
      <c r="D11" s="200">
        <v>3</v>
      </c>
      <c r="E11" s="200">
        <v>1</v>
      </c>
      <c r="F11" s="200">
        <v>10</v>
      </c>
    </row>
    <row r="12" spans="2:9" x14ac:dyDescent="0.25">
      <c r="B12" s="170" t="s">
        <v>19</v>
      </c>
      <c r="C12" s="225">
        <v>2917</v>
      </c>
      <c r="D12" s="225">
        <v>577</v>
      </c>
      <c r="E12" s="225">
        <v>2259</v>
      </c>
      <c r="F12" s="225">
        <v>5753</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5" customWidth="1"/>
    <col min="3" max="3" width="44.28515625" style="15" customWidth="1"/>
    <col min="4" max="4" width="10.7109375" style="15" customWidth="1"/>
    <col min="5" max="5" width="12.5703125" style="15" customWidth="1"/>
    <col min="6" max="7" width="11.140625" style="15" customWidth="1"/>
    <col min="8" max="8" width="11.7109375" style="15" customWidth="1"/>
    <col min="9" max="9" width="2.7109375" customWidth="1"/>
    <col min="10" max="11" width="6.7109375" customWidth="1"/>
  </cols>
  <sheetData>
    <row r="1" spans="2:11" ht="12" customHeight="1" x14ac:dyDescent="0.25"/>
    <row r="2" spans="2:11" ht="15.75" x14ac:dyDescent="0.25">
      <c r="B2" s="398" t="s">
        <v>1018</v>
      </c>
      <c r="C2" s="398"/>
      <c r="D2" s="398"/>
      <c r="E2" s="398"/>
      <c r="F2" s="398"/>
      <c r="G2" s="398"/>
      <c r="H2" s="398"/>
      <c r="J2" s="382" t="s">
        <v>322</v>
      </c>
      <c r="K2" s="382"/>
    </row>
    <row r="3" spans="2:11" x14ac:dyDescent="0.25">
      <c r="B3" s="33"/>
      <c r="C3" s="33"/>
      <c r="D3" s="33"/>
      <c r="E3" s="33"/>
      <c r="F3" s="33"/>
      <c r="G3" s="33"/>
      <c r="H3" s="33"/>
      <c r="J3" s="382"/>
      <c r="K3" s="382"/>
    </row>
    <row r="4" spans="2:11" x14ac:dyDescent="0.25">
      <c r="B4" s="399" t="s">
        <v>45</v>
      </c>
      <c r="C4" s="399" t="s">
        <v>46</v>
      </c>
      <c r="D4" s="400" t="s">
        <v>47</v>
      </c>
      <c r="E4" s="401"/>
      <c r="F4" s="401"/>
      <c r="G4" s="401"/>
      <c r="H4" s="402"/>
      <c r="J4" s="382"/>
      <c r="K4" s="382"/>
    </row>
    <row r="5" spans="2:11" x14ac:dyDescent="0.25">
      <c r="B5" s="399"/>
      <c r="C5" s="399"/>
      <c r="D5" s="231" t="s">
        <v>250</v>
      </c>
      <c r="E5" s="231" t="s">
        <v>251</v>
      </c>
      <c r="F5" s="231" t="s">
        <v>391</v>
      </c>
      <c r="G5" s="231" t="s">
        <v>404</v>
      </c>
      <c r="H5" s="231" t="s">
        <v>19</v>
      </c>
    </row>
    <row r="6" spans="2:11" x14ac:dyDescent="0.25">
      <c r="B6" s="396" t="s">
        <v>48</v>
      </c>
      <c r="C6" s="38" t="s">
        <v>49</v>
      </c>
      <c r="D6" s="34">
        <v>385</v>
      </c>
      <c r="E6" s="34">
        <v>841</v>
      </c>
      <c r="F6" s="34">
        <v>10</v>
      </c>
      <c r="G6" s="34">
        <v>0</v>
      </c>
      <c r="H6" s="34">
        <v>1236</v>
      </c>
    </row>
    <row r="7" spans="2:11" ht="15.75" customHeight="1" x14ac:dyDescent="0.25">
      <c r="B7" s="397"/>
      <c r="C7" s="38" t="s">
        <v>50</v>
      </c>
      <c r="D7" s="34">
        <v>332</v>
      </c>
      <c r="E7" s="34">
        <v>790</v>
      </c>
      <c r="F7" s="34">
        <v>8</v>
      </c>
      <c r="G7" s="34">
        <v>0</v>
      </c>
      <c r="H7" s="34">
        <v>1130</v>
      </c>
    </row>
    <row r="8" spans="2:11" ht="14.25" customHeight="1" x14ac:dyDescent="0.25">
      <c r="B8" s="397"/>
      <c r="C8" s="38" t="s">
        <v>51</v>
      </c>
      <c r="D8" s="34">
        <v>667</v>
      </c>
      <c r="E8" s="34">
        <v>366</v>
      </c>
      <c r="F8" s="34">
        <v>82</v>
      </c>
      <c r="G8" s="34">
        <v>4</v>
      </c>
      <c r="H8" s="34">
        <v>1119</v>
      </c>
    </row>
    <row r="9" spans="2:11" ht="12.75" customHeight="1" x14ac:dyDescent="0.25">
      <c r="B9" s="397"/>
      <c r="C9" s="38" t="s">
        <v>52</v>
      </c>
      <c r="D9" s="34">
        <v>1261</v>
      </c>
      <c r="E9" s="34">
        <v>1158</v>
      </c>
      <c r="F9" s="34">
        <v>288</v>
      </c>
      <c r="G9" s="34">
        <v>0</v>
      </c>
      <c r="H9" s="34">
        <v>2707</v>
      </c>
    </row>
    <row r="10" spans="2:11" x14ac:dyDescent="0.25">
      <c r="B10" s="397"/>
      <c r="C10" s="38" t="s">
        <v>53</v>
      </c>
      <c r="D10" s="34">
        <v>1165</v>
      </c>
      <c r="E10" s="34">
        <v>706</v>
      </c>
      <c r="F10" s="34">
        <v>112</v>
      </c>
      <c r="G10" s="34">
        <v>0</v>
      </c>
      <c r="H10" s="34">
        <v>1983</v>
      </c>
    </row>
    <row r="11" spans="2:11" x14ac:dyDescent="0.25">
      <c r="B11" s="403"/>
      <c r="C11" s="209" t="s">
        <v>12</v>
      </c>
      <c r="D11" s="320">
        <v>3810</v>
      </c>
      <c r="E11" s="320">
        <v>3861</v>
      </c>
      <c r="F11" s="320">
        <v>500</v>
      </c>
      <c r="G11" s="320">
        <v>4</v>
      </c>
      <c r="H11" s="320">
        <v>8175</v>
      </c>
    </row>
    <row r="12" spans="2:11" ht="14.25" customHeight="1" x14ac:dyDescent="0.25">
      <c r="B12" s="396" t="s">
        <v>54</v>
      </c>
      <c r="C12" s="210" t="s">
        <v>374</v>
      </c>
      <c r="D12" s="34">
        <v>176.9</v>
      </c>
      <c r="E12" s="34">
        <v>131.19999999999999</v>
      </c>
      <c r="F12" s="34">
        <v>145</v>
      </c>
      <c r="G12" s="34">
        <v>134.9</v>
      </c>
      <c r="H12" s="34">
        <v>162.80000000000001</v>
      </c>
    </row>
    <row r="13" spans="2:11" x14ac:dyDescent="0.25">
      <c r="B13" s="397"/>
      <c r="C13" s="211" t="s">
        <v>375</v>
      </c>
      <c r="D13" s="34">
        <v>31.4</v>
      </c>
      <c r="E13" s="34">
        <v>25.4</v>
      </c>
      <c r="F13" s="34">
        <v>18.100000000000001</v>
      </c>
      <c r="G13" s="34">
        <v>41.4</v>
      </c>
      <c r="H13" s="34">
        <v>31.4</v>
      </c>
    </row>
    <row r="14" spans="2:11" ht="17.25" customHeight="1" x14ac:dyDescent="0.25">
      <c r="B14" s="403"/>
      <c r="C14" s="212" t="s">
        <v>55</v>
      </c>
      <c r="D14" s="34">
        <v>706</v>
      </c>
      <c r="E14" s="34">
        <v>717</v>
      </c>
      <c r="F14" s="34">
        <v>589</v>
      </c>
      <c r="G14" s="34">
        <v>677</v>
      </c>
      <c r="H14" s="34">
        <v>701</v>
      </c>
    </row>
    <row r="15" spans="2:11" ht="16.5" customHeight="1" x14ac:dyDescent="0.25">
      <c r="B15" s="396" t="s">
        <v>56</v>
      </c>
      <c r="C15" s="38" t="s">
        <v>57</v>
      </c>
      <c r="D15" s="106">
        <v>5.5</v>
      </c>
      <c r="E15" s="106">
        <v>8.9</v>
      </c>
      <c r="F15" s="106">
        <v>8.4</v>
      </c>
      <c r="G15" s="106" t="s">
        <v>365</v>
      </c>
      <c r="H15" s="106">
        <v>6.3</v>
      </c>
      <c r="I15" s="103"/>
    </row>
    <row r="16" spans="2:11" x14ac:dyDescent="0.25">
      <c r="B16" s="397"/>
      <c r="C16" s="212" t="s">
        <v>583</v>
      </c>
      <c r="D16" s="108">
        <v>517</v>
      </c>
      <c r="E16" s="108">
        <v>511</v>
      </c>
      <c r="F16" s="108">
        <v>449</v>
      </c>
      <c r="G16" s="108" t="s">
        <v>365</v>
      </c>
      <c r="H16" s="108">
        <v>508</v>
      </c>
      <c r="I16" s="107"/>
    </row>
    <row r="17" spans="2:8" x14ac:dyDescent="0.25">
      <c r="B17" s="192"/>
    </row>
    <row r="18" spans="2:8" x14ac:dyDescent="0.25">
      <c r="B18" s="136"/>
      <c r="C18" s="153" t="s">
        <v>46</v>
      </c>
      <c r="D18" s="153" t="s">
        <v>81</v>
      </c>
      <c r="E18" s="153" t="s">
        <v>79</v>
      </c>
      <c r="F18" s="153" t="s">
        <v>80</v>
      </c>
      <c r="G18" s="261"/>
      <c r="H18" s="136"/>
    </row>
    <row r="19" spans="2:8" x14ac:dyDescent="0.25">
      <c r="B19" s="136"/>
      <c r="C19" s="154" t="s">
        <v>305</v>
      </c>
      <c r="D19" s="143">
        <f>F6</f>
        <v>10</v>
      </c>
      <c r="E19" s="143">
        <f>D6</f>
        <v>385</v>
      </c>
      <c r="F19" s="143">
        <f>E6</f>
        <v>841</v>
      </c>
      <c r="G19" s="143"/>
      <c r="H19" s="136"/>
    </row>
    <row r="20" spans="2:8" x14ac:dyDescent="0.25">
      <c r="B20" s="136"/>
      <c r="C20" s="154" t="s">
        <v>306</v>
      </c>
      <c r="D20" s="143">
        <f>F7</f>
        <v>8</v>
      </c>
      <c r="E20" s="143">
        <f t="shared" ref="E20:F22" si="0">D7</f>
        <v>332</v>
      </c>
      <c r="F20" s="143">
        <f t="shared" si="0"/>
        <v>790</v>
      </c>
      <c r="G20" s="143"/>
      <c r="H20" s="136"/>
    </row>
    <row r="21" spans="2:8" x14ac:dyDescent="0.25">
      <c r="B21" s="136"/>
      <c r="C21" s="154" t="s">
        <v>307</v>
      </c>
      <c r="D21" s="143">
        <f>F8</f>
        <v>82</v>
      </c>
      <c r="E21" s="143">
        <f t="shared" si="0"/>
        <v>667</v>
      </c>
      <c r="F21" s="143">
        <f t="shared" si="0"/>
        <v>366</v>
      </c>
      <c r="G21" s="143"/>
      <c r="H21" s="136"/>
    </row>
    <row r="22" spans="2:8" x14ac:dyDescent="0.25">
      <c r="B22" s="136"/>
      <c r="C22" s="154" t="s">
        <v>8</v>
      </c>
      <c r="D22" s="143">
        <f>F9</f>
        <v>288</v>
      </c>
      <c r="E22" s="143">
        <f t="shared" si="0"/>
        <v>1261</v>
      </c>
      <c r="F22" s="143">
        <f t="shared" si="0"/>
        <v>1158</v>
      </c>
      <c r="G22" s="143"/>
      <c r="H22" s="136"/>
    </row>
    <row r="23" spans="2:8" x14ac:dyDescent="0.25">
      <c r="B23" s="136"/>
      <c r="C23" s="139" t="s">
        <v>19</v>
      </c>
      <c r="D23" s="139">
        <f>SUM(D19:D22)</f>
        <v>388</v>
      </c>
      <c r="E23" s="139">
        <f>SUM(E19:E22)</f>
        <v>2645</v>
      </c>
      <c r="F23" s="139">
        <f>SUM(F19:F22)</f>
        <v>3155</v>
      </c>
      <c r="G23" s="139"/>
      <c r="H23" s="136"/>
    </row>
    <row r="24" spans="2:8" x14ac:dyDescent="0.25">
      <c r="B24" s="136"/>
      <c r="C24" s="136"/>
      <c r="D24" s="136"/>
      <c r="E24" s="136"/>
      <c r="F24" s="136"/>
      <c r="G24" s="136"/>
      <c r="H24" s="136"/>
    </row>
    <row r="25" spans="2:8" x14ac:dyDescent="0.25">
      <c r="B25" s="136"/>
      <c r="C25" s="136"/>
      <c r="D25" s="136"/>
      <c r="E25" s="136"/>
      <c r="F25" s="136"/>
      <c r="G25" s="136"/>
      <c r="H25" s="136"/>
    </row>
    <row r="26" spans="2:8" x14ac:dyDescent="0.25">
      <c r="B26" s="136"/>
      <c r="C26" s="153" t="s">
        <v>46</v>
      </c>
      <c r="D26" s="153" t="s">
        <v>81</v>
      </c>
      <c r="E26" s="153" t="s">
        <v>79</v>
      </c>
      <c r="F26" s="153" t="s">
        <v>80</v>
      </c>
      <c r="G26" s="261"/>
      <c r="H26" s="136"/>
    </row>
    <row r="27" spans="2:8" x14ac:dyDescent="0.25">
      <c r="B27" s="136"/>
      <c r="C27" s="154" t="s">
        <v>305</v>
      </c>
      <c r="D27" s="155">
        <f>D19/D23</f>
        <v>2.5773195876288658E-2</v>
      </c>
      <c r="E27" s="156">
        <f>E19/E23</f>
        <v>0.14555765595463138</v>
      </c>
      <c r="F27" s="155">
        <f>F19/F23</f>
        <v>0.26656101426307449</v>
      </c>
      <c r="G27" s="155"/>
      <c r="H27" s="136"/>
    </row>
    <row r="28" spans="2:8" x14ac:dyDescent="0.25">
      <c r="B28" s="136"/>
      <c r="C28" s="154" t="s">
        <v>306</v>
      </c>
      <c r="D28" s="155">
        <f>D20/D23</f>
        <v>2.0618556701030927E-2</v>
      </c>
      <c r="E28" s="156">
        <f>E20/E23</f>
        <v>0.12551984877126654</v>
      </c>
      <c r="F28" s="155">
        <f>F20/F23</f>
        <v>0.25039619651347067</v>
      </c>
      <c r="G28" s="155"/>
      <c r="H28" s="136"/>
    </row>
    <row r="29" spans="2:8" x14ac:dyDescent="0.25">
      <c r="B29" s="136"/>
      <c r="C29" s="154" t="s">
        <v>307</v>
      </c>
      <c r="D29" s="155">
        <f>D21/D23</f>
        <v>0.21134020618556701</v>
      </c>
      <c r="E29" s="156">
        <f>E21/E23</f>
        <v>0.25217391304347825</v>
      </c>
      <c r="F29" s="155">
        <f>F21/F23</f>
        <v>0.11600633914421553</v>
      </c>
      <c r="G29" s="155"/>
      <c r="H29" s="136"/>
    </row>
    <row r="30" spans="2:8" x14ac:dyDescent="0.25">
      <c r="B30" s="136"/>
      <c r="C30" s="154" t="s">
        <v>8</v>
      </c>
      <c r="D30" s="155">
        <f>D22/D23</f>
        <v>0.74226804123711343</v>
      </c>
      <c r="E30" s="156">
        <f>E22/E23</f>
        <v>0.47674858223062383</v>
      </c>
      <c r="F30" s="155">
        <f>F22/F23</f>
        <v>0.3670364500792393</v>
      </c>
      <c r="G30" s="155"/>
      <c r="H30" s="136"/>
    </row>
    <row r="31" spans="2:8" x14ac:dyDescent="0.25">
      <c r="B31" s="136"/>
      <c r="C31" s="139"/>
      <c r="D31" s="139"/>
      <c r="E31" s="139"/>
      <c r="F31" s="139"/>
      <c r="G31" s="139"/>
      <c r="H31" s="136"/>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E644F-1821-4A6A-8C3B-19CF2FAD50BD}">
  <dimension ref="B2:S14"/>
  <sheetViews>
    <sheetView showGridLines="0" workbookViewId="0">
      <selection activeCell="Q22" sqref="Q22"/>
    </sheetView>
  </sheetViews>
  <sheetFormatPr defaultRowHeight="15" x14ac:dyDescent="0.25"/>
  <cols>
    <col min="1" max="1" width="2.140625" customWidth="1"/>
    <col min="10" max="10" width="23.140625" customWidth="1"/>
    <col min="11" max="11" width="1.85546875" customWidth="1"/>
    <col min="12" max="12" width="3.28515625" style="43" customWidth="1"/>
    <col min="13" max="13" width="6.85546875" customWidth="1"/>
    <col min="14" max="14" width="17.140625" customWidth="1"/>
    <col min="15" max="15" width="15.28515625" style="15" customWidth="1"/>
    <col min="16" max="16" width="15.140625" customWidth="1"/>
    <col min="17" max="17" width="13.28515625" customWidth="1"/>
    <col min="18" max="19" width="6.5703125" customWidth="1"/>
  </cols>
  <sheetData>
    <row r="2" spans="2:19" ht="15.75" customHeight="1" x14ac:dyDescent="0.25">
      <c r="B2" s="379"/>
      <c r="C2" s="379"/>
      <c r="D2" s="379"/>
      <c r="E2" s="379"/>
      <c r="F2" s="379"/>
      <c r="G2" s="379"/>
      <c r="H2" s="379"/>
      <c r="I2" s="379"/>
      <c r="J2" s="379"/>
      <c r="N2" s="405" t="s">
        <v>1019</v>
      </c>
      <c r="O2" s="405"/>
      <c r="P2" s="405"/>
      <c r="Q2" s="405"/>
      <c r="R2" s="404" t="s">
        <v>322</v>
      </c>
      <c r="S2" s="404"/>
    </row>
    <row r="3" spans="2:19" x14ac:dyDescent="0.25">
      <c r="N3" s="22"/>
      <c r="O3" s="19"/>
      <c r="P3" s="2"/>
      <c r="R3" s="404"/>
      <c r="S3" s="404"/>
    </row>
    <row r="4" spans="2:19" x14ac:dyDescent="0.25">
      <c r="N4" s="30" t="s">
        <v>129</v>
      </c>
      <c r="O4" s="30" t="s">
        <v>449</v>
      </c>
      <c r="P4" s="30" t="s">
        <v>450</v>
      </c>
      <c r="Q4" s="30" t="s">
        <v>451</v>
      </c>
    </row>
    <row r="5" spans="2:19" x14ac:dyDescent="0.25">
      <c r="N5" s="78" t="s">
        <v>473</v>
      </c>
      <c r="O5" s="34">
        <v>18</v>
      </c>
      <c r="P5" s="34">
        <v>91</v>
      </c>
      <c r="Q5" s="206">
        <v>0.2</v>
      </c>
      <c r="R5" s="519"/>
    </row>
    <row r="6" spans="2:19" x14ac:dyDescent="0.25">
      <c r="N6" s="78" t="s">
        <v>474</v>
      </c>
      <c r="O6" s="34">
        <v>75</v>
      </c>
      <c r="P6" s="34">
        <v>305</v>
      </c>
      <c r="Q6" s="206">
        <v>0.25</v>
      </c>
      <c r="R6" s="519"/>
    </row>
    <row r="7" spans="2:19" x14ac:dyDescent="0.25">
      <c r="N7" s="78" t="s">
        <v>475</v>
      </c>
      <c r="O7" s="34">
        <v>132</v>
      </c>
      <c r="P7" s="34">
        <v>537</v>
      </c>
      <c r="Q7" s="206">
        <v>0.25</v>
      </c>
      <c r="R7" s="519"/>
    </row>
    <row r="8" spans="2:19" x14ac:dyDescent="0.25">
      <c r="N8" s="78" t="s">
        <v>476</v>
      </c>
      <c r="O8" s="34">
        <v>119</v>
      </c>
      <c r="P8" s="34">
        <v>349</v>
      </c>
      <c r="Q8" s="206">
        <v>0.34</v>
      </c>
      <c r="R8" s="519"/>
    </row>
    <row r="9" spans="2:19" x14ac:dyDescent="0.25">
      <c r="N9" s="78" t="s">
        <v>477</v>
      </c>
      <c r="O9" s="34">
        <v>142</v>
      </c>
      <c r="P9" s="34">
        <v>340</v>
      </c>
      <c r="Q9" s="206">
        <v>0.42</v>
      </c>
      <c r="R9" s="519"/>
    </row>
    <row r="10" spans="2:19" x14ac:dyDescent="0.25">
      <c r="N10" s="78" t="s">
        <v>478</v>
      </c>
      <c r="O10" s="34">
        <v>185</v>
      </c>
      <c r="P10" s="34">
        <v>406</v>
      </c>
      <c r="Q10" s="206">
        <v>0.46</v>
      </c>
      <c r="R10" s="519"/>
    </row>
    <row r="11" spans="2:19" x14ac:dyDescent="0.25">
      <c r="N11" s="78" t="s">
        <v>479</v>
      </c>
      <c r="O11" s="34">
        <v>269</v>
      </c>
      <c r="P11" s="34">
        <v>442</v>
      </c>
      <c r="Q11" s="206">
        <v>0.61</v>
      </c>
      <c r="R11" s="519"/>
    </row>
    <row r="12" spans="2:19" x14ac:dyDescent="0.25">
      <c r="N12" s="78" t="s">
        <v>458</v>
      </c>
      <c r="O12" s="34">
        <v>71</v>
      </c>
      <c r="P12" s="34">
        <v>80</v>
      </c>
      <c r="Q12" s="206">
        <v>0.89</v>
      </c>
      <c r="R12" s="519"/>
    </row>
    <row r="13" spans="2:19" x14ac:dyDescent="0.25">
      <c r="N13" s="78" t="s">
        <v>492</v>
      </c>
      <c r="O13" s="19">
        <v>57</v>
      </c>
      <c r="P13" s="2">
        <v>81</v>
      </c>
      <c r="Q13" s="321">
        <v>0.7</v>
      </c>
      <c r="R13" s="519"/>
    </row>
    <row r="14" spans="2:19" x14ac:dyDescent="0.25">
      <c r="N14" s="78" t="s">
        <v>584</v>
      </c>
      <c r="O14" s="19">
        <v>51</v>
      </c>
      <c r="P14" s="2">
        <v>76</v>
      </c>
      <c r="Q14" s="2">
        <v>0.67</v>
      </c>
      <c r="R14" s="519"/>
    </row>
  </sheetData>
  <mergeCells count="3">
    <mergeCell ref="B2:J2"/>
    <mergeCell ref="R2:S3"/>
    <mergeCell ref="N2:Q2"/>
  </mergeCells>
  <hyperlinks>
    <hyperlink ref="R2:S3" location="'Table of Contents'!A1" display="Go To Table Of Contents" xr:uid="{66045C08-2CC8-4E81-90D4-E194752A9D1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45"/>
  <sheetViews>
    <sheetView showGridLines="0" zoomScaleNormal="100" workbookViewId="0">
      <selection activeCell="H2" sqref="H2:I4"/>
    </sheetView>
  </sheetViews>
  <sheetFormatPr defaultRowHeight="15" x14ac:dyDescent="0.25"/>
  <cols>
    <col min="1" max="1" width="1.85546875" customWidth="1"/>
    <col min="2" max="2" width="21.42578125" style="15" customWidth="1"/>
    <col min="3" max="3" width="15.42578125" customWidth="1"/>
    <col min="4" max="4" width="14.7109375" customWidth="1"/>
    <col min="5" max="5" width="13.5703125" customWidth="1"/>
    <col min="6" max="6" width="12.42578125" customWidth="1"/>
    <col min="8" max="9" width="6.7109375" customWidth="1"/>
  </cols>
  <sheetData>
    <row r="2" spans="2:9" ht="15.75" customHeight="1" x14ac:dyDescent="0.25">
      <c r="B2" s="408" t="s">
        <v>1020</v>
      </c>
      <c r="C2" s="408"/>
      <c r="D2" s="408"/>
      <c r="E2" s="408"/>
      <c r="F2" s="408"/>
      <c r="H2" s="382" t="s">
        <v>322</v>
      </c>
      <c r="I2" s="382"/>
    </row>
    <row r="3" spans="2:9" ht="9" customHeight="1" x14ac:dyDescent="0.25">
      <c r="B3" s="33"/>
      <c r="C3" s="1"/>
      <c r="D3" s="1"/>
      <c r="E3" s="1"/>
      <c r="F3" s="1"/>
      <c r="H3" s="382"/>
      <c r="I3" s="382"/>
    </row>
    <row r="4" spans="2:9" ht="15" customHeight="1" x14ac:dyDescent="0.25">
      <c r="B4" s="399" t="s">
        <v>1</v>
      </c>
      <c r="C4" s="400" t="s">
        <v>41</v>
      </c>
      <c r="D4" s="401"/>
      <c r="E4" s="401"/>
      <c r="F4" s="402"/>
      <c r="H4" s="382"/>
      <c r="I4" s="382"/>
    </row>
    <row r="5" spans="2:9" x14ac:dyDescent="0.25">
      <c r="B5" s="399"/>
      <c r="C5" s="231" t="s">
        <v>250</v>
      </c>
      <c r="D5" s="231" t="s">
        <v>251</v>
      </c>
      <c r="E5" s="231" t="s">
        <v>391</v>
      </c>
      <c r="F5" s="231" t="s">
        <v>19</v>
      </c>
    </row>
    <row r="6" spans="2:9" x14ac:dyDescent="0.25">
      <c r="B6" s="14" t="s">
        <v>9</v>
      </c>
      <c r="C6" s="34">
        <v>8</v>
      </c>
      <c r="D6" s="34">
        <v>7</v>
      </c>
      <c r="E6" s="34">
        <v>22</v>
      </c>
      <c r="F6" s="34">
        <v>37</v>
      </c>
    </row>
    <row r="7" spans="2:9" x14ac:dyDescent="0.25">
      <c r="B7" s="14" t="s">
        <v>10</v>
      </c>
      <c r="C7" s="34">
        <v>286</v>
      </c>
      <c r="D7" s="34">
        <v>310</v>
      </c>
      <c r="E7" s="34">
        <v>111</v>
      </c>
      <c r="F7" s="34">
        <v>707</v>
      </c>
    </row>
    <row r="8" spans="2:9" x14ac:dyDescent="0.25">
      <c r="B8" s="14" t="s">
        <v>11</v>
      </c>
      <c r="C8" s="34">
        <v>517</v>
      </c>
      <c r="D8" s="34">
        <v>569</v>
      </c>
      <c r="E8" s="34">
        <v>71</v>
      </c>
      <c r="F8" s="34">
        <v>1157</v>
      </c>
    </row>
    <row r="9" spans="2:9" x14ac:dyDescent="0.25">
      <c r="B9" s="2" t="s">
        <v>238</v>
      </c>
      <c r="C9" s="34">
        <v>883</v>
      </c>
      <c r="D9" s="34">
        <v>1056</v>
      </c>
      <c r="E9" s="34">
        <v>51</v>
      </c>
      <c r="F9" s="34">
        <v>1990</v>
      </c>
      <c r="G9" t="s">
        <v>282</v>
      </c>
    </row>
    <row r="10" spans="2:9" x14ac:dyDescent="0.25">
      <c r="B10" s="14" t="s">
        <v>284</v>
      </c>
      <c r="C10" s="34">
        <v>197</v>
      </c>
      <c r="D10" s="34">
        <v>317</v>
      </c>
      <c r="E10" s="34">
        <v>22</v>
      </c>
      <c r="F10" s="34">
        <v>536</v>
      </c>
    </row>
    <row r="11" spans="2:9" x14ac:dyDescent="0.25">
      <c r="B11" s="14" t="s">
        <v>354</v>
      </c>
      <c r="C11" s="34">
        <v>371</v>
      </c>
      <c r="D11" s="34">
        <v>474</v>
      </c>
      <c r="E11" s="34">
        <v>43</v>
      </c>
      <c r="F11" s="34">
        <v>888</v>
      </c>
    </row>
    <row r="12" spans="2:9" x14ac:dyDescent="0.25">
      <c r="B12" s="14" t="s">
        <v>403</v>
      </c>
      <c r="C12" s="34">
        <v>654</v>
      </c>
      <c r="D12" s="34">
        <v>538</v>
      </c>
      <c r="E12" s="34">
        <v>70</v>
      </c>
      <c r="F12" s="34">
        <v>1262</v>
      </c>
    </row>
    <row r="13" spans="2:9" x14ac:dyDescent="0.25">
      <c r="B13" s="14" t="s">
        <v>441</v>
      </c>
      <c r="C13" s="34">
        <v>536</v>
      </c>
      <c r="D13" s="34">
        <v>403</v>
      </c>
      <c r="E13" s="34">
        <v>66</v>
      </c>
      <c r="F13" s="34">
        <v>1005</v>
      </c>
    </row>
    <row r="14" spans="2:9" x14ac:dyDescent="0.25">
      <c r="B14" s="26" t="s">
        <v>457</v>
      </c>
      <c r="C14" s="34">
        <v>150</v>
      </c>
      <c r="D14" s="34">
        <v>79</v>
      </c>
      <c r="E14" s="34">
        <v>11</v>
      </c>
      <c r="F14" s="34">
        <v>240</v>
      </c>
    </row>
    <row r="15" spans="2:9" x14ac:dyDescent="0.25">
      <c r="B15" s="26" t="s">
        <v>492</v>
      </c>
      <c r="C15" s="34">
        <v>124</v>
      </c>
      <c r="D15" s="34">
        <v>70</v>
      </c>
      <c r="E15" s="34">
        <v>15</v>
      </c>
      <c r="F15" s="34">
        <v>209</v>
      </c>
    </row>
    <row r="16" spans="2:9" x14ac:dyDescent="0.25">
      <c r="B16" s="19" t="s">
        <v>584</v>
      </c>
      <c r="C16" s="34">
        <v>84</v>
      </c>
      <c r="D16" s="34">
        <v>38</v>
      </c>
      <c r="E16" s="34">
        <v>18</v>
      </c>
      <c r="F16" s="34">
        <v>140</v>
      </c>
    </row>
    <row r="17" spans="2:8" x14ac:dyDescent="0.25">
      <c r="B17" s="240" t="s">
        <v>19</v>
      </c>
      <c r="C17" s="76">
        <v>3810</v>
      </c>
      <c r="D17" s="76">
        <v>3861</v>
      </c>
      <c r="E17" s="76">
        <v>500</v>
      </c>
      <c r="F17" s="76">
        <v>8171</v>
      </c>
    </row>
    <row r="18" spans="2:8" ht="27.6" customHeight="1" x14ac:dyDescent="0.25">
      <c r="B18" s="407" t="s">
        <v>373</v>
      </c>
      <c r="C18" s="407"/>
      <c r="D18" s="407"/>
      <c r="E18" s="407"/>
      <c r="F18" s="407"/>
    </row>
    <row r="20" spans="2:8" ht="30.6" customHeight="1" x14ac:dyDescent="0.25">
      <c r="B20" s="140"/>
      <c r="C20" s="141"/>
      <c r="D20" s="141"/>
      <c r="E20" s="141"/>
      <c r="F20" s="141"/>
      <c r="G20" s="141"/>
      <c r="H20" s="141"/>
    </row>
    <row r="21" spans="2:8" x14ac:dyDescent="0.25">
      <c r="B21" s="140"/>
      <c r="C21" s="138"/>
      <c r="D21" s="406" t="s">
        <v>41</v>
      </c>
      <c r="E21" s="406"/>
      <c r="F21" s="406"/>
      <c r="G21" s="141"/>
      <c r="H21" s="141"/>
    </row>
    <row r="22" spans="2:8" ht="27" x14ac:dyDescent="0.25">
      <c r="B22" s="140"/>
      <c r="C22" s="151"/>
      <c r="D22" s="149" t="s">
        <v>42</v>
      </c>
      <c r="E22" s="149" t="s">
        <v>43</v>
      </c>
      <c r="F22" s="149" t="s">
        <v>44</v>
      </c>
      <c r="G22" s="149" t="s">
        <v>19</v>
      </c>
      <c r="H22" s="141"/>
    </row>
    <row r="23" spans="2:8" ht="15.75" x14ac:dyDescent="0.25">
      <c r="B23" s="140"/>
      <c r="C23" s="152" t="s">
        <v>9</v>
      </c>
      <c r="D23" s="147">
        <v>7</v>
      </c>
      <c r="E23" s="147">
        <v>8</v>
      </c>
      <c r="F23" s="147">
        <v>22</v>
      </c>
      <c r="G23" s="147">
        <v>37</v>
      </c>
      <c r="H23" s="141"/>
    </row>
    <row r="24" spans="2:8" ht="15.75" x14ac:dyDescent="0.25">
      <c r="B24" s="140"/>
      <c r="C24" s="152" t="s">
        <v>10</v>
      </c>
      <c r="D24" s="147">
        <v>310</v>
      </c>
      <c r="E24" s="147">
        <v>285</v>
      </c>
      <c r="F24" s="147">
        <v>111</v>
      </c>
      <c r="G24" s="147">
        <v>706</v>
      </c>
      <c r="H24" s="141"/>
    </row>
    <row r="25" spans="2:8" ht="15.75" x14ac:dyDescent="0.25">
      <c r="B25" s="140"/>
      <c r="C25" s="152" t="s">
        <v>11</v>
      </c>
      <c r="D25" s="147">
        <v>570</v>
      </c>
      <c r="E25" s="147">
        <v>516</v>
      </c>
      <c r="F25" s="147">
        <v>71</v>
      </c>
      <c r="G25" s="147">
        <v>1157</v>
      </c>
      <c r="H25" s="141"/>
    </row>
    <row r="26" spans="2:8" ht="15.75" x14ac:dyDescent="0.25">
      <c r="B26" s="140"/>
      <c r="C26" s="152" t="s">
        <v>238</v>
      </c>
      <c r="D26" s="147">
        <v>1052</v>
      </c>
      <c r="E26" s="147">
        <v>882</v>
      </c>
      <c r="F26" s="147">
        <v>51</v>
      </c>
      <c r="G26" s="147">
        <v>1985</v>
      </c>
      <c r="H26" s="141"/>
    </row>
    <row r="27" spans="2:8" ht="15.75" x14ac:dyDescent="0.25">
      <c r="B27" s="140"/>
      <c r="C27" s="152" t="s">
        <v>284</v>
      </c>
      <c r="D27" s="147">
        <v>318</v>
      </c>
      <c r="E27" s="147">
        <v>198</v>
      </c>
      <c r="F27" s="147">
        <v>22</v>
      </c>
      <c r="G27" s="147">
        <v>538</v>
      </c>
      <c r="H27" s="141"/>
    </row>
    <row r="28" spans="2:8" ht="15.75" x14ac:dyDescent="0.25">
      <c r="B28" s="140"/>
      <c r="C28" s="152" t="s">
        <v>281</v>
      </c>
      <c r="D28" s="147">
        <v>71</v>
      </c>
      <c r="E28" s="147">
        <v>60</v>
      </c>
      <c r="F28" s="147">
        <v>10</v>
      </c>
      <c r="G28" s="147">
        <v>141</v>
      </c>
      <c r="H28" s="141"/>
    </row>
    <row r="29" spans="2:8" ht="15.75" x14ac:dyDescent="0.25">
      <c r="B29" s="140"/>
      <c r="C29" s="152" t="s">
        <v>341</v>
      </c>
      <c r="D29" s="147">
        <v>86</v>
      </c>
      <c r="E29" s="147">
        <v>94</v>
      </c>
      <c r="F29" s="147">
        <v>6</v>
      </c>
      <c r="G29" s="147">
        <v>186</v>
      </c>
      <c r="H29" s="141"/>
    </row>
    <row r="30" spans="2:8" ht="15.75" x14ac:dyDescent="0.25">
      <c r="B30" s="140"/>
      <c r="C30" s="152" t="s">
        <v>346</v>
      </c>
      <c r="D30" s="147">
        <v>113</v>
      </c>
      <c r="E30" s="147">
        <v>68</v>
      </c>
      <c r="F30" s="147">
        <v>11</v>
      </c>
      <c r="G30" s="147">
        <v>192</v>
      </c>
      <c r="H30" s="141"/>
    </row>
    <row r="31" spans="2:8" ht="15.75" x14ac:dyDescent="0.25">
      <c r="B31" s="140"/>
      <c r="C31" s="152" t="s">
        <v>19</v>
      </c>
      <c r="D31" s="147">
        <v>2527</v>
      </c>
      <c r="E31" s="147">
        <v>2111</v>
      </c>
      <c r="F31" s="147">
        <v>304</v>
      </c>
      <c r="G31" s="147">
        <v>4942</v>
      </c>
      <c r="H31" s="141"/>
    </row>
    <row r="32" spans="2:8" ht="15.75" x14ac:dyDescent="0.25">
      <c r="B32" s="140"/>
      <c r="C32" s="152"/>
      <c r="D32" s="147"/>
      <c r="E32" s="147"/>
      <c r="F32" s="147"/>
      <c r="G32" s="147"/>
      <c r="H32" s="141"/>
    </row>
    <row r="33" spans="2:8" x14ac:dyDescent="0.25">
      <c r="B33" s="140"/>
      <c r="C33" s="141"/>
      <c r="D33" s="406" t="s">
        <v>41</v>
      </c>
      <c r="E33" s="406"/>
      <c r="F33" s="406"/>
      <c r="G33" s="141"/>
      <c r="H33" s="141"/>
    </row>
    <row r="34" spans="2:8" ht="27" x14ac:dyDescent="0.25">
      <c r="B34" s="140"/>
      <c r="C34" s="141"/>
      <c r="D34" s="149" t="s">
        <v>42</v>
      </c>
      <c r="E34" s="149" t="s">
        <v>43</v>
      </c>
      <c r="F34" s="149" t="s">
        <v>44</v>
      </c>
      <c r="G34" s="149" t="s">
        <v>19</v>
      </c>
      <c r="H34" s="141"/>
    </row>
    <row r="35" spans="2:8" ht="15.75" x14ac:dyDescent="0.25">
      <c r="B35" s="140"/>
      <c r="C35" s="152" t="s">
        <v>9</v>
      </c>
      <c r="D35" s="141">
        <f>D23</f>
        <v>7</v>
      </c>
      <c r="E35" s="141">
        <f t="shared" ref="E35:G35" si="0">E23</f>
        <v>8</v>
      </c>
      <c r="F35" s="141">
        <f t="shared" si="0"/>
        <v>22</v>
      </c>
      <c r="G35" s="141">
        <f t="shared" si="0"/>
        <v>37</v>
      </c>
      <c r="H35" s="141"/>
    </row>
    <row r="36" spans="2:8" ht="15.75" x14ac:dyDescent="0.25">
      <c r="B36" s="140"/>
      <c r="C36" s="152" t="s">
        <v>10</v>
      </c>
      <c r="D36" s="141">
        <f t="shared" ref="D36:G42" si="1">D35+D24</f>
        <v>317</v>
      </c>
      <c r="E36" s="141">
        <f t="shared" si="1"/>
        <v>293</v>
      </c>
      <c r="F36" s="141">
        <f t="shared" si="1"/>
        <v>133</v>
      </c>
      <c r="G36" s="141">
        <f t="shared" si="1"/>
        <v>743</v>
      </c>
      <c r="H36" s="141"/>
    </row>
    <row r="37" spans="2:8" ht="15.75" x14ac:dyDescent="0.25">
      <c r="B37" s="140"/>
      <c r="C37" s="152" t="s">
        <v>11</v>
      </c>
      <c r="D37" s="141">
        <f t="shared" si="1"/>
        <v>887</v>
      </c>
      <c r="E37" s="141">
        <f t="shared" si="1"/>
        <v>809</v>
      </c>
      <c r="F37" s="141">
        <f t="shared" si="1"/>
        <v>204</v>
      </c>
      <c r="G37" s="141">
        <f t="shared" si="1"/>
        <v>1900</v>
      </c>
      <c r="H37" s="141"/>
    </row>
    <row r="38" spans="2:8" ht="15.75" x14ac:dyDescent="0.25">
      <c r="B38" s="140"/>
      <c r="C38" s="152" t="s">
        <v>238</v>
      </c>
      <c r="D38" s="141">
        <f t="shared" si="1"/>
        <v>1939</v>
      </c>
      <c r="E38" s="141">
        <f t="shared" si="1"/>
        <v>1691</v>
      </c>
      <c r="F38" s="141">
        <f t="shared" si="1"/>
        <v>255</v>
      </c>
      <c r="G38" s="141">
        <f t="shared" si="1"/>
        <v>3885</v>
      </c>
      <c r="H38" s="141"/>
    </row>
    <row r="39" spans="2:8" ht="15.75" x14ac:dyDescent="0.25">
      <c r="B39" s="140"/>
      <c r="C39" s="152" t="s">
        <v>284</v>
      </c>
      <c r="D39" s="141">
        <f t="shared" si="1"/>
        <v>2257</v>
      </c>
      <c r="E39" s="141">
        <f t="shared" si="1"/>
        <v>1889</v>
      </c>
      <c r="F39" s="141">
        <f t="shared" si="1"/>
        <v>277</v>
      </c>
      <c r="G39" s="141">
        <f t="shared" si="1"/>
        <v>4423</v>
      </c>
      <c r="H39" s="141"/>
    </row>
    <row r="40" spans="2:8" ht="15.75" x14ac:dyDescent="0.25">
      <c r="B40" s="140"/>
      <c r="C40" s="152" t="s">
        <v>349</v>
      </c>
      <c r="D40" s="141">
        <f t="shared" si="1"/>
        <v>2328</v>
      </c>
      <c r="E40" s="141">
        <f t="shared" si="1"/>
        <v>1949</v>
      </c>
      <c r="F40" s="141">
        <f t="shared" si="1"/>
        <v>287</v>
      </c>
      <c r="G40" s="141">
        <f t="shared" si="1"/>
        <v>4564</v>
      </c>
      <c r="H40" s="141"/>
    </row>
    <row r="41" spans="2:8" ht="15.75" x14ac:dyDescent="0.25">
      <c r="B41" s="140"/>
      <c r="C41" s="152" t="s">
        <v>344</v>
      </c>
      <c r="D41" s="141">
        <f t="shared" si="1"/>
        <v>2414</v>
      </c>
      <c r="E41" s="141">
        <f t="shared" si="1"/>
        <v>2043</v>
      </c>
      <c r="F41" s="141">
        <f t="shared" si="1"/>
        <v>293</v>
      </c>
      <c r="G41" s="141">
        <f t="shared" si="1"/>
        <v>4750</v>
      </c>
      <c r="H41" s="141"/>
    </row>
    <row r="42" spans="2:8" ht="15.75" x14ac:dyDescent="0.25">
      <c r="B42" s="140"/>
      <c r="C42" s="152" t="s">
        <v>348</v>
      </c>
      <c r="D42" s="141">
        <f t="shared" si="1"/>
        <v>2527</v>
      </c>
      <c r="E42" s="141">
        <f t="shared" si="1"/>
        <v>2111</v>
      </c>
      <c r="F42" s="141">
        <f t="shared" si="1"/>
        <v>304</v>
      </c>
      <c r="G42" s="141">
        <f t="shared" si="1"/>
        <v>4942</v>
      </c>
      <c r="H42" s="141"/>
    </row>
    <row r="43" spans="2:8" x14ac:dyDescent="0.25">
      <c r="B43" s="140"/>
      <c r="C43" s="141"/>
      <c r="D43" s="141"/>
      <c r="E43" s="141"/>
      <c r="F43" s="141"/>
      <c r="G43" s="141"/>
      <c r="H43" s="141"/>
    </row>
    <row r="44" spans="2:8" x14ac:dyDescent="0.25">
      <c r="B44" s="140"/>
      <c r="C44" s="141"/>
      <c r="D44" s="141"/>
      <c r="E44" s="141"/>
      <c r="F44" s="141"/>
      <c r="G44" s="141"/>
      <c r="H44" s="141"/>
    </row>
    <row r="45" spans="2:8" x14ac:dyDescent="0.25">
      <c r="B45" s="140"/>
      <c r="C45" s="141"/>
      <c r="D45" s="141"/>
      <c r="E45" s="141"/>
      <c r="F45" s="141"/>
      <c r="G45" s="141"/>
      <c r="H45" s="141"/>
    </row>
  </sheetData>
  <mergeCells count="7">
    <mergeCell ref="D33:F33"/>
    <mergeCell ref="D21:F21"/>
    <mergeCell ref="H2:I4"/>
    <mergeCell ref="B18:F18"/>
    <mergeCell ref="B2:F2"/>
    <mergeCell ref="B4:B5"/>
    <mergeCell ref="C4:F4"/>
  </mergeCells>
  <hyperlinks>
    <hyperlink ref="H2:I4" location="'Table of Contents'!A1" display="Go to Table of Contents" xr:uid="{00000000-0004-0000-04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x14ac:dyDescent="0.25"/>
  <cols>
    <col min="1" max="1" width="1.85546875" customWidth="1"/>
    <col min="2" max="2" width="7.42578125" customWidth="1"/>
    <col min="3" max="3" width="54.42578125" style="15"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18" t="s">
        <v>1021</v>
      </c>
      <c r="C2" s="418"/>
      <c r="D2" s="418"/>
      <c r="E2" s="418"/>
      <c r="F2" s="418"/>
      <c r="G2" s="217"/>
      <c r="H2" s="217"/>
      <c r="I2" s="217"/>
      <c r="J2" s="217"/>
      <c r="K2" s="217"/>
      <c r="L2" s="217"/>
      <c r="M2" s="2"/>
    </row>
    <row r="3" spans="1:15" ht="15.75" customHeight="1" x14ac:dyDescent="0.25">
      <c r="B3" s="24"/>
      <c r="C3" s="19"/>
      <c r="D3" s="2"/>
      <c r="E3" s="2"/>
      <c r="F3" s="2"/>
      <c r="G3" s="2"/>
      <c r="H3" s="2"/>
      <c r="I3" s="2"/>
      <c r="J3" s="2"/>
      <c r="K3" s="2"/>
      <c r="L3" s="2"/>
      <c r="M3" s="2"/>
      <c r="N3" s="409" t="s">
        <v>322</v>
      </c>
      <c r="O3" s="409"/>
    </row>
    <row r="4" spans="1:15" x14ac:dyDescent="0.25">
      <c r="B4" s="419" t="s">
        <v>83</v>
      </c>
      <c r="C4" s="419" t="s">
        <v>161</v>
      </c>
      <c r="D4" s="417" t="s">
        <v>413</v>
      </c>
      <c r="E4" s="417"/>
      <c r="F4" s="417"/>
      <c r="G4" s="417" t="s">
        <v>456</v>
      </c>
      <c r="H4" s="417"/>
      <c r="I4" s="417"/>
      <c r="J4" s="417" t="s">
        <v>585</v>
      </c>
      <c r="K4" s="417"/>
      <c r="L4" s="417"/>
      <c r="M4" s="2"/>
      <c r="N4" s="409"/>
      <c r="O4" s="409"/>
    </row>
    <row r="5" spans="1:15" x14ac:dyDescent="0.25">
      <c r="B5" s="420"/>
      <c r="C5" s="420" t="s">
        <v>161</v>
      </c>
      <c r="D5" s="410" t="s">
        <v>162</v>
      </c>
      <c r="E5" s="412" t="s">
        <v>163</v>
      </c>
      <c r="F5" s="412"/>
      <c r="G5" s="410" t="s">
        <v>162</v>
      </c>
      <c r="H5" s="412" t="s">
        <v>163</v>
      </c>
      <c r="I5" s="412"/>
      <c r="J5" s="410" t="s">
        <v>162</v>
      </c>
      <c r="K5" s="412" t="s">
        <v>163</v>
      </c>
      <c r="L5" s="412"/>
      <c r="M5" s="2"/>
    </row>
    <row r="6" spans="1:15" ht="24" customHeight="1" x14ac:dyDescent="0.25">
      <c r="B6" s="421"/>
      <c r="C6" s="421"/>
      <c r="D6" s="411"/>
      <c r="E6" s="25" t="s">
        <v>164</v>
      </c>
      <c r="F6" s="25" t="s">
        <v>165</v>
      </c>
      <c r="G6" s="411"/>
      <c r="H6" s="25" t="s">
        <v>164</v>
      </c>
      <c r="I6" s="25" t="s">
        <v>165</v>
      </c>
      <c r="J6" s="411"/>
      <c r="K6" s="25" t="s">
        <v>164</v>
      </c>
      <c r="L6" s="25" t="s">
        <v>165</v>
      </c>
      <c r="M6" s="2"/>
    </row>
    <row r="7" spans="1:15" x14ac:dyDescent="0.25">
      <c r="B7" s="413" t="s">
        <v>166</v>
      </c>
      <c r="C7" s="413"/>
      <c r="D7" s="414"/>
      <c r="E7" s="414"/>
      <c r="F7" s="414"/>
      <c r="G7" s="414"/>
      <c r="H7" s="414"/>
      <c r="I7" s="414"/>
      <c r="J7" s="414"/>
      <c r="K7" s="414"/>
      <c r="L7" s="414"/>
      <c r="M7" s="116"/>
    </row>
    <row r="8" spans="1:15" x14ac:dyDescent="0.25">
      <c r="B8" s="5">
        <v>1</v>
      </c>
      <c r="C8" s="14" t="s">
        <v>167</v>
      </c>
      <c r="D8" s="201">
        <v>671</v>
      </c>
      <c r="E8" s="201">
        <v>610</v>
      </c>
      <c r="F8" s="201">
        <v>507</v>
      </c>
      <c r="G8" s="201">
        <v>940</v>
      </c>
      <c r="H8" s="201">
        <v>678</v>
      </c>
      <c r="I8" s="201">
        <v>567</v>
      </c>
      <c r="J8" s="201">
        <v>179</v>
      </c>
      <c r="K8" s="201">
        <v>821</v>
      </c>
      <c r="L8" s="201">
        <v>684</v>
      </c>
      <c r="M8" s="75"/>
    </row>
    <row r="9" spans="1:15" x14ac:dyDescent="0.25">
      <c r="B9" s="5">
        <v>2</v>
      </c>
      <c r="C9" s="14" t="s">
        <v>168</v>
      </c>
      <c r="D9" s="102">
        <v>2028</v>
      </c>
      <c r="E9" s="102">
        <v>455</v>
      </c>
      <c r="F9" s="102" t="s">
        <v>13</v>
      </c>
      <c r="G9" s="102">
        <v>2470</v>
      </c>
      <c r="H9" s="102">
        <v>493</v>
      </c>
      <c r="I9" s="102" t="s">
        <v>13</v>
      </c>
      <c r="J9" s="102">
        <v>237</v>
      </c>
      <c r="K9" s="102">
        <v>655</v>
      </c>
      <c r="L9" s="102" t="s">
        <v>13</v>
      </c>
      <c r="M9" s="75"/>
    </row>
    <row r="10" spans="1:15" x14ac:dyDescent="0.25">
      <c r="B10" s="415" t="s">
        <v>169</v>
      </c>
      <c r="C10" s="415"/>
      <c r="D10" s="416"/>
      <c r="E10" s="416"/>
      <c r="F10" s="416"/>
      <c r="G10" s="416"/>
      <c r="H10" s="416"/>
      <c r="I10" s="416"/>
      <c r="J10" s="416"/>
      <c r="K10" s="416"/>
      <c r="L10" s="416"/>
      <c r="M10" s="116"/>
    </row>
    <row r="11" spans="1:15" x14ac:dyDescent="0.25">
      <c r="A11" s="103"/>
      <c r="B11" s="104">
        <v>3</v>
      </c>
      <c r="C11" s="105" t="s">
        <v>170</v>
      </c>
      <c r="D11" s="106">
        <v>764</v>
      </c>
      <c r="E11" s="106">
        <v>563</v>
      </c>
      <c r="F11" s="106" t="s">
        <v>13</v>
      </c>
      <c r="G11" s="106">
        <v>1077</v>
      </c>
      <c r="H11" s="106">
        <v>606</v>
      </c>
      <c r="I11" s="106" t="s">
        <v>13</v>
      </c>
      <c r="J11" s="106">
        <v>197</v>
      </c>
      <c r="K11" s="106">
        <v>857</v>
      </c>
      <c r="L11" s="106" t="s">
        <v>13</v>
      </c>
      <c r="M11" s="34"/>
    </row>
    <row r="12" spans="1:15" x14ac:dyDescent="0.25">
      <c r="B12" s="5">
        <v>4</v>
      </c>
      <c r="C12" s="14" t="s">
        <v>171</v>
      </c>
      <c r="D12" s="34">
        <v>1069</v>
      </c>
      <c r="E12" s="34">
        <v>408</v>
      </c>
      <c r="F12" s="34" t="s">
        <v>13</v>
      </c>
      <c r="G12" s="34">
        <v>1405</v>
      </c>
      <c r="H12" s="34">
        <v>410</v>
      </c>
      <c r="I12" s="34" t="s">
        <v>13</v>
      </c>
      <c r="J12" s="34">
        <v>193</v>
      </c>
      <c r="K12" s="34">
        <v>365</v>
      </c>
      <c r="L12" s="34" t="s">
        <v>13</v>
      </c>
      <c r="M12" s="34"/>
    </row>
    <row r="13" spans="1:15" x14ac:dyDescent="0.25">
      <c r="B13" s="5">
        <v>5</v>
      </c>
      <c r="C13" s="14" t="s">
        <v>172</v>
      </c>
      <c r="D13" s="34">
        <v>438</v>
      </c>
      <c r="E13" s="34">
        <v>628</v>
      </c>
      <c r="F13" s="34" t="s">
        <v>13</v>
      </c>
      <c r="G13" s="34">
        <v>693</v>
      </c>
      <c r="H13" s="34">
        <v>737</v>
      </c>
      <c r="I13" s="34" t="s">
        <v>13</v>
      </c>
      <c r="J13" s="34">
        <v>157</v>
      </c>
      <c r="K13" s="34">
        <v>1022</v>
      </c>
      <c r="L13" s="34" t="s">
        <v>13</v>
      </c>
      <c r="M13" s="34"/>
    </row>
    <row r="14" spans="1:15" x14ac:dyDescent="0.25">
      <c r="A14" s="107"/>
      <c r="B14" s="70">
        <v>6</v>
      </c>
      <c r="C14" s="71" t="s">
        <v>173</v>
      </c>
      <c r="D14" s="108">
        <v>652</v>
      </c>
      <c r="E14" s="108">
        <v>668</v>
      </c>
      <c r="F14" s="108" t="s">
        <v>13</v>
      </c>
      <c r="G14" s="108">
        <v>958</v>
      </c>
      <c r="H14" s="108">
        <v>724</v>
      </c>
      <c r="I14" s="108" t="s">
        <v>13</v>
      </c>
      <c r="J14" s="108">
        <v>186</v>
      </c>
      <c r="K14" s="108">
        <v>843</v>
      </c>
      <c r="L14" s="108" t="s">
        <v>13</v>
      </c>
      <c r="M14" s="34"/>
    </row>
  </sheetData>
  <mergeCells count="15">
    <mergeCell ref="B2:F2"/>
    <mergeCell ref="B4:B6"/>
    <mergeCell ref="C4:C6"/>
    <mergeCell ref="D4:F4"/>
    <mergeCell ref="G4:I4"/>
    <mergeCell ref="D5:D6"/>
    <mergeCell ref="E5:F5"/>
    <mergeCell ref="G5:G6"/>
    <mergeCell ref="H5:I5"/>
    <mergeCell ref="N3:O4"/>
    <mergeCell ref="J5:J6"/>
    <mergeCell ref="K5:L5"/>
    <mergeCell ref="B7:L7"/>
    <mergeCell ref="B10:L10"/>
    <mergeCell ref="J4:L4"/>
  </mergeCells>
  <hyperlinks>
    <hyperlink ref="N3:O4" location="'Table of Contents'!A1" display="Go To Table Of Contents" xr:uid="{00000000-0004-0000-15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7" width="9.140625" customWidth="1"/>
    <col min="8" max="8" width="23" customWidth="1"/>
    <col min="9" max="9" width="2.85546875" customWidth="1"/>
    <col min="10" max="10" width="1.85546875" style="43" customWidth="1"/>
    <col min="11" max="11" width="4" customWidth="1"/>
    <col min="12" max="12" width="36.140625" style="15" customWidth="1"/>
    <col min="13" max="13" width="28.28515625" customWidth="1"/>
    <col min="14" max="14" width="7.42578125" customWidth="1"/>
    <col min="15" max="16" width="6" customWidth="1"/>
  </cols>
  <sheetData>
    <row r="1" spans="2:17" ht="12" customHeight="1" x14ac:dyDescent="0.25"/>
    <row r="2" spans="2:17" x14ac:dyDescent="0.25">
      <c r="B2" s="422"/>
      <c r="C2" s="422"/>
      <c r="D2" s="422"/>
      <c r="E2" s="422"/>
      <c r="F2" s="422"/>
      <c r="G2" s="422"/>
      <c r="H2" s="422"/>
      <c r="L2" s="405" t="s">
        <v>1022</v>
      </c>
      <c r="M2" s="405"/>
      <c r="O2" s="423" t="s">
        <v>322</v>
      </c>
      <c r="P2" s="423"/>
    </row>
    <row r="3" spans="2:17" x14ac:dyDescent="0.25">
      <c r="L3" s="7"/>
      <c r="M3" s="7"/>
      <c r="O3" s="423"/>
      <c r="P3" s="423"/>
    </row>
    <row r="4" spans="2:17" x14ac:dyDescent="0.25">
      <c r="L4" s="13" t="s">
        <v>48</v>
      </c>
      <c r="M4" s="9" t="s">
        <v>15</v>
      </c>
    </row>
    <row r="5" spans="2:17" x14ac:dyDescent="0.25">
      <c r="L5" s="14" t="s">
        <v>3</v>
      </c>
      <c r="M5" s="213">
        <v>8175</v>
      </c>
    </row>
    <row r="6" spans="2:17" x14ac:dyDescent="0.25">
      <c r="L6" s="48" t="s">
        <v>58</v>
      </c>
      <c r="M6" s="213">
        <v>1236</v>
      </c>
      <c r="O6" s="1"/>
    </row>
    <row r="7" spans="2:17" x14ac:dyDescent="0.25">
      <c r="L7" s="14" t="s">
        <v>59</v>
      </c>
      <c r="M7" s="213">
        <v>1130</v>
      </c>
    </row>
    <row r="8" spans="2:17" x14ac:dyDescent="0.25">
      <c r="L8" s="48" t="s">
        <v>60</v>
      </c>
      <c r="M8" s="213">
        <v>1119</v>
      </c>
    </row>
    <row r="9" spans="2:17" x14ac:dyDescent="0.25">
      <c r="L9" s="14" t="s">
        <v>61</v>
      </c>
      <c r="M9" s="213">
        <v>2707</v>
      </c>
    </row>
    <row r="10" spans="2:17" x14ac:dyDescent="0.25">
      <c r="L10" s="163" t="s">
        <v>62</v>
      </c>
      <c r="M10" s="214">
        <v>1983</v>
      </c>
    </row>
    <row r="11" spans="2:17" x14ac:dyDescent="0.25">
      <c r="L11" s="14" t="s">
        <v>63</v>
      </c>
      <c r="M11" s="75">
        <v>1471</v>
      </c>
    </row>
    <row r="12" spans="2:17" x14ac:dyDescent="0.25">
      <c r="L12" s="48" t="s">
        <v>64</v>
      </c>
      <c r="M12" s="75">
        <v>200</v>
      </c>
    </row>
    <row r="13" spans="2:17" x14ac:dyDescent="0.25">
      <c r="L13" s="14" t="s">
        <v>65</v>
      </c>
      <c r="M13" s="75">
        <v>179</v>
      </c>
    </row>
    <row r="14" spans="2:17" x14ac:dyDescent="0.25">
      <c r="L14" s="312" t="s">
        <v>66</v>
      </c>
      <c r="M14" s="102">
        <v>133</v>
      </c>
    </row>
    <row r="16" spans="2:17" x14ac:dyDescent="0.25">
      <c r="L16" s="140"/>
      <c r="M16" s="141"/>
      <c r="N16" s="141"/>
      <c r="O16" s="141"/>
      <c r="P16" s="141"/>
      <c r="Q16" s="141"/>
    </row>
    <row r="17" spans="12:17" x14ac:dyDescent="0.25">
      <c r="L17" s="157" t="s">
        <v>62</v>
      </c>
      <c r="M17" s="144" t="s">
        <v>291</v>
      </c>
      <c r="N17" s="158" t="s">
        <v>292</v>
      </c>
      <c r="O17" s="141"/>
      <c r="P17" s="141"/>
      <c r="Q17" s="141"/>
    </row>
    <row r="18" spans="12:17" x14ac:dyDescent="0.25">
      <c r="L18" s="159" t="s">
        <v>63</v>
      </c>
      <c r="M18" s="147">
        <f>M11</f>
        <v>1471</v>
      </c>
      <c r="N18" s="160">
        <f>M18/M22</f>
        <v>0.7418053454362078</v>
      </c>
      <c r="O18" s="141"/>
      <c r="P18" s="141"/>
      <c r="Q18" s="141"/>
    </row>
    <row r="19" spans="12:17" x14ac:dyDescent="0.25">
      <c r="L19" s="159" t="s">
        <v>64</v>
      </c>
      <c r="M19" s="147">
        <f>M12</f>
        <v>200</v>
      </c>
      <c r="N19" s="160">
        <f>M19/M22</f>
        <v>0.10085728693898134</v>
      </c>
      <c r="O19" s="141"/>
      <c r="P19" s="141"/>
      <c r="Q19" s="141"/>
    </row>
    <row r="20" spans="12:17" x14ac:dyDescent="0.25">
      <c r="L20" s="159" t="s">
        <v>65</v>
      </c>
      <c r="M20" s="147">
        <f>M13</f>
        <v>179</v>
      </c>
      <c r="N20" s="160">
        <f>M20/M22</f>
        <v>9.0267271810388294E-2</v>
      </c>
      <c r="O20" s="141"/>
      <c r="P20" s="141"/>
      <c r="Q20" s="141"/>
    </row>
    <row r="21" spans="12:17" x14ac:dyDescent="0.25">
      <c r="L21" s="159" t="s">
        <v>66</v>
      </c>
      <c r="M21" s="147">
        <f>M14</f>
        <v>133</v>
      </c>
      <c r="N21" s="160">
        <f>M21/M22</f>
        <v>6.7070095814422595E-2</v>
      </c>
      <c r="O21" s="141"/>
      <c r="P21" s="141"/>
      <c r="Q21" s="141"/>
    </row>
    <row r="22" spans="12:17" x14ac:dyDescent="0.25">
      <c r="L22" s="161" t="s">
        <v>19</v>
      </c>
      <c r="M22" s="161">
        <f>SUM(M18:M21)</f>
        <v>1983</v>
      </c>
      <c r="N22" s="162">
        <f>M22/M22%</f>
        <v>100.00000000000001</v>
      </c>
      <c r="O22" s="141"/>
      <c r="P22" s="141"/>
      <c r="Q22" s="141"/>
    </row>
    <row r="23" spans="12:17" x14ac:dyDescent="0.25">
      <c r="L23" s="140"/>
      <c r="M23" s="141"/>
      <c r="N23" s="141"/>
      <c r="O23" s="141"/>
      <c r="P23" s="141"/>
      <c r="Q23" s="141"/>
    </row>
    <row r="24" spans="12:17" x14ac:dyDescent="0.25">
      <c r="L24" s="140"/>
      <c r="M24" s="141"/>
      <c r="N24" s="141"/>
      <c r="O24" s="141"/>
      <c r="P24" s="141"/>
      <c r="Q24" s="141"/>
    </row>
    <row r="25" spans="12:17" x14ac:dyDescent="0.25">
      <c r="L25" s="140"/>
      <c r="M25" s="141"/>
      <c r="N25" s="141"/>
      <c r="O25" s="141"/>
      <c r="P25" s="141"/>
      <c r="Q25" s="141"/>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E-Newsletter Oct - Dec, 2024</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 </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Medha Shekar</cp:lastModifiedBy>
  <dcterms:created xsi:type="dcterms:W3CDTF">2021-07-05T10:28:46Z</dcterms:created>
  <dcterms:modified xsi:type="dcterms:W3CDTF">2025-02-20T06:46:45Z</dcterms:modified>
</cp:coreProperties>
</file>